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math4all2015\vc\vc-k1\dox\"/>
    </mc:Choice>
  </mc:AlternateContent>
  <xr:revisionPtr revIDLastSave="0" documentId="8_{F0438FCE-E0D0-4497-A497-A3DA4DF8052E}" xr6:coauthVersionLast="45" xr6:coauthVersionMax="45" xr10:uidLastSave="{00000000-0000-0000-0000-000000000000}"/>
  <bookViews>
    <workbookView xWindow="-110" yWindow="-110" windowWidth="19420" windowHeight="10420"/>
  </bookViews>
  <sheets>
    <sheet name="Leeftijdsdiagram NL" sheetId="2" r:id="rId1"/>
    <sheet name="Productieve groep NL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0" i="5" l="1"/>
  <c r="R19" i="5"/>
  <c r="R18" i="5"/>
  <c r="S13" i="5"/>
  <c r="S17" i="5"/>
  <c r="R7" i="5"/>
  <c r="I14" i="5"/>
  <c r="S5" i="5" s="1"/>
  <c r="I15" i="5"/>
  <c r="S10" i="5" s="1"/>
  <c r="I16" i="5"/>
  <c r="S21" i="5" s="1"/>
  <c r="H16" i="5"/>
  <c r="R20" i="5" s="1"/>
  <c r="H15" i="5"/>
  <c r="R13" i="5" s="1"/>
  <c r="H14" i="5"/>
  <c r="R8" i="5" s="1"/>
  <c r="P6" i="2"/>
  <c r="P7" i="2"/>
  <c r="P8" i="2"/>
  <c r="P9" i="2"/>
  <c r="P10" i="2"/>
  <c r="P11" i="2"/>
  <c r="P12" i="2"/>
  <c r="P13" i="2"/>
  <c r="P5" i="2"/>
  <c r="J5" i="2"/>
  <c r="J6" i="2"/>
  <c r="J7" i="2" s="1"/>
  <c r="J5" i="5"/>
  <c r="K5" i="5"/>
  <c r="K6" i="5" s="1"/>
  <c r="K5" i="2"/>
  <c r="K6" i="2" s="1"/>
  <c r="K7" i="2" s="1"/>
  <c r="K8" i="2" s="1"/>
  <c r="K9" i="2" s="1"/>
  <c r="K10" i="2" s="1"/>
  <c r="K11" i="2" s="1"/>
  <c r="K12" i="2" s="1"/>
  <c r="K13" i="2" s="1"/>
  <c r="J8" i="2" l="1"/>
  <c r="J9" i="2" s="1"/>
  <c r="J10" i="2" s="1"/>
  <c r="J11" i="2" s="1"/>
  <c r="J12" i="2" s="1"/>
  <c r="J13" i="2" s="1"/>
  <c r="K7" i="5"/>
  <c r="R12" i="5"/>
  <c r="J6" i="5"/>
  <c r="J7" i="5" s="1"/>
  <c r="R6" i="5"/>
  <c r="R15" i="5"/>
  <c r="R11" i="5"/>
  <c r="S7" i="5"/>
  <c r="S16" i="5"/>
  <c r="S12" i="5"/>
  <c r="R22" i="5"/>
  <c r="S18" i="5"/>
  <c r="S19" i="5"/>
  <c r="R16" i="5"/>
  <c r="S8" i="5"/>
  <c r="R5" i="5"/>
  <c r="R9" i="5"/>
  <c r="R14" i="5"/>
  <c r="R10" i="5"/>
  <c r="S6" i="5"/>
  <c r="S15" i="5"/>
  <c r="S11" i="5"/>
  <c r="R21" i="5"/>
  <c r="S22" i="5"/>
  <c r="M5" i="2"/>
  <c r="M6" i="2" s="1"/>
  <c r="M7" i="2" s="1"/>
  <c r="M8" i="2" s="1"/>
  <c r="M9" i="2" s="1"/>
  <c r="M10" i="2" s="1"/>
  <c r="M11" i="2" s="1"/>
  <c r="M12" i="2" s="1"/>
  <c r="M13" i="2" s="1"/>
  <c r="R17" i="5"/>
  <c r="S9" i="5"/>
  <c r="S14" i="5"/>
  <c r="J8" i="5" l="1"/>
  <c r="J9" i="5" s="1"/>
  <c r="J10" i="5" s="1"/>
  <c r="J11" i="5" s="1"/>
  <c r="L5" i="2"/>
  <c r="K8" i="5"/>
  <c r="L6" i="2" l="1"/>
  <c r="N5" i="2"/>
  <c r="K9" i="5"/>
  <c r="K10" i="5" s="1"/>
  <c r="K11" i="5" s="1"/>
  <c r="J12" i="5"/>
  <c r="J13" i="5" l="1"/>
  <c r="J15" i="5" s="1"/>
  <c r="L5" i="5"/>
  <c r="N6" i="2"/>
  <c r="L7" i="2"/>
  <c r="J16" i="5"/>
  <c r="K12" i="5"/>
  <c r="T10" i="5" l="1"/>
  <c r="T11" i="5"/>
  <c r="T12" i="5"/>
  <c r="T13" i="5"/>
  <c r="T14" i="5"/>
  <c r="T15" i="5"/>
  <c r="T16" i="5"/>
  <c r="T17" i="5"/>
  <c r="T9" i="5"/>
  <c r="L6" i="5"/>
  <c r="L7" i="5" s="1"/>
  <c r="L8" i="2"/>
  <c r="N7" i="2"/>
  <c r="T18" i="5"/>
  <c r="T19" i="5"/>
  <c r="T20" i="5"/>
  <c r="T21" i="5"/>
  <c r="T22" i="5"/>
  <c r="K13" i="5"/>
  <c r="K15" i="5" s="1"/>
  <c r="K14" i="5"/>
  <c r="J14" i="5"/>
  <c r="N8" i="2" l="1"/>
  <c r="L9" i="2"/>
  <c r="U9" i="5"/>
  <c r="U10" i="5"/>
  <c r="U11" i="5"/>
  <c r="U12" i="5"/>
  <c r="U13" i="5"/>
  <c r="U14" i="5"/>
  <c r="U15" i="5"/>
  <c r="U16" i="5"/>
  <c r="U17" i="5"/>
  <c r="L8" i="5"/>
  <c r="L9" i="5" s="1"/>
  <c r="L10" i="5" s="1"/>
  <c r="L11" i="5" s="1"/>
  <c r="U7" i="5"/>
  <c r="U5" i="5"/>
  <c r="U6" i="5"/>
  <c r="U8" i="5"/>
  <c r="T5" i="5"/>
  <c r="T6" i="5"/>
  <c r="T7" i="5"/>
  <c r="T8" i="5"/>
  <c r="K16" i="5"/>
  <c r="M5" i="5"/>
  <c r="M6" i="5" l="1"/>
  <c r="M7" i="5" s="1"/>
  <c r="U18" i="5"/>
  <c r="U21" i="5"/>
  <c r="U19" i="5"/>
  <c r="U20" i="5"/>
  <c r="U22" i="5"/>
  <c r="L10" i="2"/>
  <c r="N9" i="2"/>
  <c r="L12" i="5"/>
  <c r="L13" i="5" l="1"/>
  <c r="L14" i="5" s="1"/>
  <c r="N10" i="2"/>
  <c r="L11" i="2"/>
  <c r="M8" i="5"/>
  <c r="M9" i="5" s="1"/>
  <c r="M10" i="5" s="1"/>
  <c r="M11" i="5" s="1"/>
  <c r="V5" i="5" l="1"/>
  <c r="V6" i="5"/>
  <c r="V7" i="5"/>
  <c r="V8" i="5"/>
  <c r="O22" i="5"/>
  <c r="O21" i="5"/>
  <c r="O20" i="5"/>
  <c r="O19" i="5"/>
  <c r="M12" i="5"/>
  <c r="L12" i="2"/>
  <c r="N11" i="2"/>
  <c r="L15" i="5"/>
  <c r="L16" i="5"/>
  <c r="V18" i="5" l="1"/>
  <c r="V19" i="5"/>
  <c r="V20" i="5"/>
  <c r="V21" i="5"/>
  <c r="V22" i="5"/>
  <c r="O34" i="5"/>
  <c r="O33" i="5"/>
  <c r="O35" i="5"/>
  <c r="O36" i="5"/>
  <c r="O32" i="5"/>
  <c r="N12" i="2"/>
  <c r="L13" i="2"/>
  <c r="N13" i="2" s="1"/>
  <c r="O30" i="5"/>
  <c r="O26" i="5"/>
  <c r="O27" i="5"/>
  <c r="O29" i="5"/>
  <c r="O25" i="5"/>
  <c r="O23" i="5"/>
  <c r="V9" i="5"/>
  <c r="V10" i="5"/>
  <c r="V11" i="5"/>
  <c r="V12" i="5"/>
  <c r="V13" i="5"/>
  <c r="V14" i="5"/>
  <c r="V15" i="5"/>
  <c r="V16" i="5"/>
  <c r="V17" i="5"/>
  <c r="O28" i="5"/>
  <c r="O24" i="5"/>
  <c r="O31" i="5"/>
  <c r="M13" i="5"/>
  <c r="M15" i="5" l="1"/>
  <c r="M16" i="5"/>
  <c r="M14" i="5"/>
  <c r="N35" i="5" l="1"/>
  <c r="W18" i="5"/>
  <c r="W19" i="5"/>
  <c r="W20" i="5"/>
  <c r="W21" i="5"/>
  <c r="W22" i="5"/>
  <c r="N34" i="5"/>
  <c r="N32" i="5"/>
  <c r="N33" i="5"/>
  <c r="N36" i="5"/>
  <c r="N21" i="5"/>
  <c r="W5" i="5"/>
  <c r="W6" i="5"/>
  <c r="W7" i="5"/>
  <c r="W8" i="5"/>
  <c r="N20" i="5"/>
  <c r="N22" i="5"/>
  <c r="N19" i="5"/>
  <c r="N28" i="5"/>
  <c r="N24" i="5"/>
  <c r="N25" i="5"/>
  <c r="N31" i="5"/>
  <c r="N27" i="5"/>
  <c r="N23" i="5"/>
  <c r="W10" i="5"/>
  <c r="W12" i="5"/>
  <c r="W14" i="5"/>
  <c r="W16" i="5"/>
  <c r="N30" i="5"/>
  <c r="N26" i="5"/>
  <c r="W9" i="5"/>
  <c r="W11" i="5"/>
  <c r="W13" i="5"/>
  <c r="W15" i="5"/>
  <c r="W17" i="5"/>
  <c r="N29" i="5"/>
</calcChain>
</file>

<file path=xl/sharedStrings.xml><?xml version="1.0" encoding="utf-8"?>
<sst xmlns="http://schemas.openxmlformats.org/spreadsheetml/2006/main" count="85" uniqueCount="49">
  <si>
    <t>M</t>
  </si>
  <si>
    <t>V</t>
  </si>
  <si>
    <t>leeftijd</t>
  </si>
  <si>
    <t>geboorte</t>
  </si>
  <si>
    <t>klasse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</si>
  <si>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</si>
  <si>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</si>
  <si>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</si>
  <si>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</si>
  <si>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</si>
  <si>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</si>
  <si>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</si>
  <si>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</si>
  <si>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aantallen (x1000)</t>
  </si>
  <si>
    <t>%</t>
  </si>
  <si>
    <t>geboorte = aantal kinderen per 100 personen in de leeftijdsklasse</t>
  </si>
  <si>
    <t>sterfte = aantal overledenen per 100 personen in de leeftijdsklasse</t>
  </si>
  <si>
    <t>overlevenden</t>
  </si>
  <si>
    <t>%M</t>
  </si>
  <si>
    <t>%V</t>
  </si>
  <si>
    <t xml:space="preserve">migratiesaldo = instroom - uitstroom </t>
  </si>
  <si>
    <t>migratiesaldo (x1000)</t>
  </si>
  <si>
    <t>80+</t>
  </si>
  <si>
    <t>Leeftijdsdiagram Nederland</t>
  </si>
  <si>
    <t>Vereenvoudigd leeftijdsdiagram Nederland</t>
  </si>
  <si>
    <t>0-20 jaar, niet productieve groep</t>
  </si>
  <si>
    <t>20-65 jaar, productieve groep</t>
  </si>
  <si>
    <t>65+, niet productieve groep</t>
  </si>
  <si>
    <t>0 - 20</t>
  </si>
  <si>
    <t>20 - 65</t>
  </si>
  <si>
    <t>65+</t>
  </si>
  <si>
    <t>0-5</t>
  </si>
  <si>
    <t>5-10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</si>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</sst>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4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43"/>
      <name val="Arial"/>
      <family val="2"/>
    </font>
    <font>
      <sz val="10"/>
      <color indexed="9"/>
      <name val="Arial"/>
      <family val="2"/>
    </font>
    <font>
      <sz val="8"/>
      <color indexed="42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3" borderId="0" xfId="0" applyFont="1" applyFill="1"/>
    <xf numFmtId="0" fontId="4" fillId="2" borderId="0" xfId="0" applyFont="1" applyFill="1"/>
    <xf numFmtId="1" fontId="5" fillId="2" borderId="0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3" borderId="0" xfId="0" applyFont="1" applyFill="1"/>
    <xf numFmtId="49" fontId="2" fillId="3" borderId="0" xfId="0" applyNumberFormat="1" applyFont="1" applyFill="1"/>
    <xf numFmtId="0" fontId="2" fillId="2" borderId="0" xfId="0" applyFont="1" applyFill="1"/>
    <xf numFmtId="0" fontId="2" fillId="0" borderId="0" xfId="0" applyFont="1"/>
    <xf numFmtId="0" fontId="1" fillId="2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7" fillId="0" borderId="0" xfId="0" applyFont="1"/>
    <xf numFmtId="0" fontId="1" fillId="2" borderId="0" xfId="0" applyFont="1" applyFill="1" applyBorder="1"/>
    <xf numFmtId="0" fontId="1" fillId="0" borderId="0" xfId="0" applyFont="1"/>
    <xf numFmtId="0" fontId="0" fillId="2" borderId="0" xfId="0" applyFill="1" applyAlignment="1"/>
    <xf numFmtId="1" fontId="1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0" fillId="3" borderId="3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0" fontId="0" fillId="2" borderId="0" xfId="0" applyFill="1" applyBorder="1"/>
    <xf numFmtId="1" fontId="0" fillId="3" borderId="0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" fontId="9" fillId="5" borderId="8" xfId="0" applyNumberFormat="1" applyFont="1" applyFill="1" applyBorder="1" applyAlignment="1">
      <alignment horizontal="center"/>
    </xf>
    <xf numFmtId="1" fontId="9" fillId="6" borderId="9" xfId="0" applyNumberFormat="1" applyFont="1" applyFill="1" applyBorder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1" fontId="0" fillId="0" borderId="7" xfId="0" applyNumberFormat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Border="1"/>
    <xf numFmtId="0" fontId="0" fillId="4" borderId="0" xfId="0" applyFill="1"/>
    <xf numFmtId="49" fontId="10" fillId="2" borderId="0" xfId="0" applyNumberFormat="1" applyFont="1" applyFill="1"/>
    <xf numFmtId="1" fontId="10" fillId="2" borderId="0" xfId="0" applyNumberFormat="1" applyFont="1" applyFill="1"/>
    <xf numFmtId="1" fontId="0" fillId="0" borderId="10" xfId="0" applyNumberFormat="1" applyBorder="1" applyAlignment="1">
      <alignment horizontal="center"/>
    </xf>
    <xf numFmtId="17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9" fillId="3" borderId="0" xfId="0" applyFont="1" applyFill="1"/>
    <xf numFmtId="0" fontId="9" fillId="3" borderId="0" xfId="0" applyFont="1" applyFill="1" applyBorder="1"/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right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Leeftijdsdiagram 2020</a:t>
            </a:r>
          </a:p>
        </c:rich>
      </c:tx>
      <c:layout>
        <c:manualLayout>
          <c:xMode val="edge"/>
          <c:yMode val="edge"/>
          <c:x val="0.37863025211752005"/>
          <c:y val="3.4285778061343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753956801484918E-2"/>
          <c:y val="0.13904787769322488"/>
          <c:w val="0.86062888594810538"/>
          <c:h val="0.68000126488330526"/>
        </c:manualLayout>
      </c:layout>
      <c:barChart>
        <c:barDir val="bar"/>
        <c:grouping val="stacked"/>
        <c:varyColors val="0"/>
        <c:ser>
          <c:idx val="0"/>
          <c:order val="0"/>
          <c:tx>
            <c:v>Vrouwen</c:v>
          </c:tx>
          <c:spPr>
            <a:solidFill>
              <a:srgbClr val="FF6600"/>
            </a:solidFill>
            <a:ln w="12700">
              <a:solidFill>
                <a:srgbClr val="FFCC99"/>
              </a:solidFill>
              <a:prstDash val="solid"/>
            </a:ln>
          </c:spPr>
          <c:invertIfNegative val="0"/>
          <c:cat>
            <c:strRef>
              <c:f>'Leeftijdsdiagram NL'!$B$5:$B$13</c:f>
              <c:strCache>
                <c:ptCount val="9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  <c:pt idx="6">
                  <c:v>60-70</c:v>
                </c:pt>
                <c:pt idx="7">
                  <c:v>70-80</c:v>
                </c:pt>
                <c:pt idx="8">
                  <c:v>80+</c:v>
                </c:pt>
              </c:strCache>
            </c:strRef>
          </c:cat>
          <c:val>
            <c:numRef>
              <c:f>'Leeftijdsdiagram NL'!$M$5:$M$13</c:f>
              <c:numCache>
                <c:formatCode>0</c:formatCode>
                <c:ptCount val="9"/>
                <c:pt idx="0">
                  <c:v>937.38902616634891</c:v>
                </c:pt>
                <c:pt idx="1">
                  <c:v>1228.0151359046854</c:v>
                </c:pt>
                <c:pt idx="2">
                  <c:v>1329.7739250323107</c:v>
                </c:pt>
                <c:pt idx="3">
                  <c:v>1423.3920110297258</c:v>
                </c:pt>
                <c:pt idx="4">
                  <c:v>1409.5206501473479</c:v>
                </c:pt>
                <c:pt idx="5">
                  <c:v>1296.75899813556</c:v>
                </c:pt>
                <c:pt idx="6">
                  <c:v>1089.2775584338704</c:v>
                </c:pt>
                <c:pt idx="7">
                  <c:v>816.95816882540271</c:v>
                </c:pt>
                <c:pt idx="8">
                  <c:v>408.47908441270135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9-4F93-8787-D4AA6968BCB0}"/>
            </c:ext>
          </c:extLst>
        </c:ser>
        <c:ser>
          <c:idx val="1"/>
          <c:order val="1"/>
          <c:tx>
            <c:v>Mannen</c:v>
          </c:tx>
          <c:spPr>
            <a:solidFill>
              <a:srgbClr val="008080"/>
            </a:solidFill>
            <a:ln w="12700">
              <a:solidFill>
                <a:srgbClr val="CCFFFF"/>
              </a:solidFill>
              <a:prstDash val="solid"/>
            </a:ln>
          </c:spPr>
          <c:invertIfNegative val="0"/>
          <c:cat>
            <c:strRef>
              <c:f>'Leeftijdsdiagram NL'!$B$5:$B$13</c:f>
              <c:strCache>
                <c:ptCount val="9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  <c:pt idx="6">
                  <c:v>60-70</c:v>
                </c:pt>
                <c:pt idx="7">
                  <c:v>70-80</c:v>
                </c:pt>
                <c:pt idx="8">
                  <c:v>80+</c:v>
                </c:pt>
              </c:strCache>
            </c:strRef>
          </c:cat>
          <c:val>
            <c:numRef>
              <c:f>'Leeftijdsdiagram NL'!$N$5:$N$13</c:f>
              <c:numCache>
                <c:formatCode>0</c:formatCode>
                <c:ptCount val="9"/>
                <c:pt idx="0">
                  <c:v>-923.66298022599995</c:v>
                </c:pt>
                <c:pt idx="1">
                  <c:v>-1214.4263504237399</c:v>
                </c:pt>
                <c:pt idx="2">
                  <c:v>-1292.983715381366</c:v>
                </c:pt>
                <c:pt idx="3">
                  <c:v>-1363.6853438432295</c:v>
                </c:pt>
                <c:pt idx="4">
                  <c:v>-1327.3168094589066</c:v>
                </c:pt>
                <c:pt idx="5">
                  <c:v>-1194.5851285130159</c:v>
                </c:pt>
                <c:pt idx="6">
                  <c:v>-955.66810281041273</c:v>
                </c:pt>
                <c:pt idx="7">
                  <c:v>-668.96767196728888</c:v>
                </c:pt>
                <c:pt idx="8">
                  <c:v>-301.03545238528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9-4F93-8787-D4AA6968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411832"/>
        <c:axId val="1"/>
      </c:barChart>
      <c:catAx>
        <c:axId val="454411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54411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81192968168933"/>
          <c:y val="0.92571600765626427"/>
          <c:w val="0.20673676342613059"/>
          <c:h val="5.52381979877194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Leeftijdsdiagram 2000</a:t>
            </a:r>
          </a:p>
        </c:rich>
      </c:tx>
      <c:layout>
        <c:manualLayout>
          <c:xMode val="edge"/>
          <c:yMode val="edge"/>
          <c:x val="0.37135988347597609"/>
          <c:y val="3.4285778061343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3956845104941E-2"/>
          <c:y val="0.14666693948463447"/>
          <c:w val="0.85437045087283392"/>
          <c:h val="0.67238220309189567"/>
        </c:manualLayout>
      </c:layout>
      <c:barChart>
        <c:barDir val="bar"/>
        <c:grouping val="stacked"/>
        <c:varyColors val="0"/>
        <c:ser>
          <c:idx val="0"/>
          <c:order val="0"/>
          <c:tx>
            <c:v>Vrouwen</c:v>
          </c:tx>
          <c:spPr>
            <a:solidFill>
              <a:srgbClr val="FF6600"/>
            </a:solidFill>
            <a:ln w="12700">
              <a:solidFill>
                <a:srgbClr val="FFCC99"/>
              </a:solidFill>
              <a:prstDash val="solid"/>
            </a:ln>
          </c:spPr>
          <c:invertIfNegative val="0"/>
          <c:cat>
            <c:strRef>
              <c:f>'Leeftijdsdiagram NL'!$B$5:$B$13</c:f>
              <c:strCache>
                <c:ptCount val="9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  <c:pt idx="6">
                  <c:v>60-70</c:v>
                </c:pt>
                <c:pt idx="7">
                  <c:v>70-80</c:v>
                </c:pt>
                <c:pt idx="8">
                  <c:v>80+</c:v>
                </c:pt>
              </c:strCache>
            </c:strRef>
          </c:cat>
          <c:val>
            <c:numRef>
              <c:f>'Leeftijdsdiagram NL'!$I$5:$I$13</c:f>
              <c:numCache>
                <c:formatCode>0</c:formatCode>
                <c:ptCount val="9"/>
                <c:pt idx="0" formatCode="General">
                  <c:v>1000</c:v>
                </c:pt>
                <c:pt idx="1">
                  <c:v>960</c:v>
                </c:pt>
                <c:pt idx="2">
                  <c:v>1060</c:v>
                </c:pt>
                <c:pt idx="3">
                  <c:v>1320</c:v>
                </c:pt>
                <c:pt idx="4">
                  <c:v>1220</c:v>
                </c:pt>
                <c:pt idx="5">
                  <c:v>1120</c:v>
                </c:pt>
                <c:pt idx="6">
                  <c:v>720</c:v>
                </c:pt>
                <c:pt idx="7">
                  <c:v>560</c:v>
                </c:pt>
                <c:pt idx="8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8-4659-A9E3-DE3BFBF18595}"/>
            </c:ext>
          </c:extLst>
        </c:ser>
        <c:ser>
          <c:idx val="1"/>
          <c:order val="1"/>
          <c:tx>
            <c:v>Mannen</c:v>
          </c:tx>
          <c:spPr>
            <a:solidFill>
              <a:srgbClr val="008080"/>
            </a:solidFill>
            <a:ln w="12700">
              <a:solidFill>
                <a:srgbClr val="CCFFFF"/>
              </a:solidFill>
              <a:prstDash val="solid"/>
            </a:ln>
          </c:spPr>
          <c:invertIfNegative val="0"/>
          <c:cat>
            <c:strRef>
              <c:f>'Leeftijdsdiagram NL'!$B$5:$B$13</c:f>
              <c:strCache>
                <c:ptCount val="9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  <c:pt idx="5">
                  <c:v>50-60</c:v>
                </c:pt>
                <c:pt idx="6">
                  <c:v>60-70</c:v>
                </c:pt>
                <c:pt idx="7">
                  <c:v>70-80</c:v>
                </c:pt>
                <c:pt idx="8">
                  <c:v>80+</c:v>
                </c:pt>
              </c:strCache>
            </c:strRef>
          </c:cat>
          <c:val>
            <c:numRef>
              <c:f>'Leeftijdsdiagram NL'!$P$5:$P$13</c:f>
              <c:numCache>
                <c:formatCode>General</c:formatCode>
                <c:ptCount val="9"/>
                <c:pt idx="0">
                  <c:v>-1180</c:v>
                </c:pt>
                <c:pt idx="1">
                  <c:v>-1000</c:v>
                </c:pt>
                <c:pt idx="2">
                  <c:v>-1080</c:v>
                </c:pt>
                <c:pt idx="3">
                  <c:v>-1340</c:v>
                </c:pt>
                <c:pt idx="4">
                  <c:v>-1260</c:v>
                </c:pt>
                <c:pt idx="5">
                  <c:v>-1140</c:v>
                </c:pt>
                <c:pt idx="6">
                  <c:v>-640</c:v>
                </c:pt>
                <c:pt idx="7">
                  <c:v>-460</c:v>
                </c:pt>
                <c:pt idx="8">
                  <c:v>-220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8-4659-A9E3-DE3BFBF18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413472"/>
        <c:axId val="1"/>
      </c:barChart>
      <c:catAx>
        <c:axId val="45441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54413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504928153197329"/>
          <c:y val="0.92571600765626427"/>
          <c:w val="0.21601980149909722"/>
          <c:h val="5.52381979877194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Productieve groep in 2000 in procenten</a:t>
            </a:r>
          </a:p>
        </c:rich>
      </c:tx>
      <c:layout>
        <c:manualLayout>
          <c:xMode val="edge"/>
          <c:yMode val="edge"/>
          <c:x val="0.28591549295774649"/>
          <c:y val="3.9119921158459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7887323943662E-2"/>
          <c:y val="0.16136967477864617"/>
          <c:w val="0.90845070422535212"/>
          <c:h val="0.61858375331814364"/>
        </c:manualLayout>
      </c:layout>
      <c:barChart>
        <c:barDir val="bar"/>
        <c:grouping val="stacked"/>
        <c:varyColors val="0"/>
        <c:ser>
          <c:idx val="0"/>
          <c:order val="0"/>
          <c:tx>
            <c:v>Mannen</c:v>
          </c:tx>
          <c:spPr>
            <a:solidFill>
              <a:srgbClr val="008080"/>
            </a:solidFill>
            <a:ln w="12700">
              <a:solidFill>
                <a:srgbClr val="008080"/>
              </a:solidFill>
              <a:prstDash val="solid"/>
            </a:ln>
          </c:spPr>
          <c:invertIfNegative val="0"/>
          <c:cat>
            <c:strRef>
              <c:f>'Productieve groep NL'!$Q$5:$Q$22</c:f>
              <c:strCache>
                <c:ptCount val="18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</c:strCache>
            </c:strRef>
          </c:cat>
          <c:val>
            <c:numRef>
              <c:f>'Productieve groep NL'!$R$5:$R$22</c:f>
              <c:numCache>
                <c:formatCode>0</c:formatCode>
                <c:ptCount val="18"/>
                <c:pt idx="0">
                  <c:v>-13.100961538461538</c:v>
                </c:pt>
                <c:pt idx="1">
                  <c:v>-13.100961538461538</c:v>
                </c:pt>
                <c:pt idx="2">
                  <c:v>-13.100961538461538</c:v>
                </c:pt>
                <c:pt idx="3">
                  <c:v>-13.100961538461538</c:v>
                </c:pt>
                <c:pt idx="4">
                  <c:v>-13.728632478632479</c:v>
                </c:pt>
                <c:pt idx="5">
                  <c:v>-13.728632478632479</c:v>
                </c:pt>
                <c:pt idx="6">
                  <c:v>-13.728632478632479</c:v>
                </c:pt>
                <c:pt idx="7">
                  <c:v>-13.728632478632479</c:v>
                </c:pt>
                <c:pt idx="8">
                  <c:v>-13.728632478632479</c:v>
                </c:pt>
                <c:pt idx="9">
                  <c:v>-13.728632478632479</c:v>
                </c:pt>
                <c:pt idx="10">
                  <c:v>-13.728632478632479</c:v>
                </c:pt>
                <c:pt idx="11">
                  <c:v>-13.728632478632479</c:v>
                </c:pt>
                <c:pt idx="12">
                  <c:v>-13.728632478632479</c:v>
                </c:pt>
                <c:pt idx="13">
                  <c:v>-4.8076923076923084</c:v>
                </c:pt>
                <c:pt idx="14">
                  <c:v>-4.8076923076923084</c:v>
                </c:pt>
                <c:pt idx="15">
                  <c:v>-4.8076923076923084</c:v>
                </c:pt>
                <c:pt idx="16">
                  <c:v>-4.8076923076923084</c:v>
                </c:pt>
                <c:pt idx="17">
                  <c:v>-4.8076923076923084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B-412D-B5D2-B326BC11CC96}"/>
            </c:ext>
          </c:extLst>
        </c:ser>
        <c:ser>
          <c:idx val="1"/>
          <c:order val="1"/>
          <c:tx>
            <c:v>Vrouwen</c:v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'Productieve groep NL'!$Q$5:$Q$22</c:f>
              <c:strCache>
                <c:ptCount val="18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</c:strCache>
            </c:strRef>
          </c:cat>
          <c:val>
            <c:numRef>
              <c:f>'Productieve groep NL'!$S$5:$S$22</c:f>
              <c:numCache>
                <c:formatCode>0</c:formatCode>
                <c:ptCount val="18"/>
                <c:pt idx="0">
                  <c:v>11.750599520383693</c:v>
                </c:pt>
                <c:pt idx="1">
                  <c:v>11.750599520383693</c:v>
                </c:pt>
                <c:pt idx="2">
                  <c:v>11.750599520383693</c:v>
                </c:pt>
                <c:pt idx="3">
                  <c:v>11.750599520383693</c:v>
                </c:pt>
                <c:pt idx="4">
                  <c:v>13.535837996269651</c:v>
                </c:pt>
                <c:pt idx="5">
                  <c:v>13.535837996269651</c:v>
                </c:pt>
                <c:pt idx="6">
                  <c:v>13.535837996269651</c:v>
                </c:pt>
                <c:pt idx="7">
                  <c:v>13.535837996269651</c:v>
                </c:pt>
                <c:pt idx="8">
                  <c:v>13.535837996269651</c:v>
                </c:pt>
                <c:pt idx="9">
                  <c:v>13.535837996269651</c:v>
                </c:pt>
                <c:pt idx="10">
                  <c:v>13.535837996269651</c:v>
                </c:pt>
                <c:pt idx="11">
                  <c:v>13.535837996269651</c:v>
                </c:pt>
                <c:pt idx="12">
                  <c:v>13.535837996269651</c:v>
                </c:pt>
                <c:pt idx="13">
                  <c:v>6.2350119904076742</c:v>
                </c:pt>
                <c:pt idx="14">
                  <c:v>6.2350119904076742</c:v>
                </c:pt>
                <c:pt idx="15">
                  <c:v>6.2350119904076742</c:v>
                </c:pt>
                <c:pt idx="16">
                  <c:v>6.2350119904076742</c:v>
                </c:pt>
                <c:pt idx="17">
                  <c:v>6.2350119904076742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B-412D-B5D2-B326BC11C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412488"/>
        <c:axId val="1"/>
      </c:barChart>
      <c:catAx>
        <c:axId val="454412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-16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54412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028169014084506"/>
          <c:y val="0.90709317186178373"/>
          <c:w val="0.23943661971830985"/>
          <c:h val="6.84598620273044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Productieve groep in 2020 in procenten</a:t>
            </a:r>
          </a:p>
        </c:rich>
      </c:tx>
      <c:layout>
        <c:manualLayout>
          <c:xMode val="edge"/>
          <c:yMode val="edge"/>
          <c:x val="0.28947397786298285"/>
          <c:y val="3.892960226297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706417557313084E-2"/>
          <c:y val="0.16058460933476451"/>
          <c:w val="0.90997322227741506"/>
          <c:h val="0.62044053606613569"/>
        </c:manualLayout>
      </c:layout>
      <c:barChart>
        <c:barDir val="bar"/>
        <c:grouping val="stacked"/>
        <c:varyColors val="0"/>
        <c:ser>
          <c:idx val="0"/>
          <c:order val="0"/>
          <c:tx>
            <c:v>Mannen</c:v>
          </c:tx>
          <c:spPr>
            <a:solidFill>
              <a:srgbClr val="008080"/>
            </a:solidFill>
            <a:ln w="12700">
              <a:solidFill>
                <a:srgbClr val="008080"/>
              </a:solidFill>
              <a:prstDash val="solid"/>
            </a:ln>
          </c:spPr>
          <c:invertIfNegative val="0"/>
          <c:cat>
            <c:strRef>
              <c:f>'Productieve groep NL'!$Q$5:$Q$22</c:f>
              <c:strCache>
                <c:ptCount val="18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</c:strCache>
            </c:strRef>
          </c:cat>
          <c:val>
            <c:numRef>
              <c:f>'Productieve groep NL'!$V$5:$V$22</c:f>
              <c:numCache>
                <c:formatCode>0</c:formatCode>
                <c:ptCount val="18"/>
                <c:pt idx="0">
                  <c:v>-11.566828770013771</c:v>
                </c:pt>
                <c:pt idx="1">
                  <c:v>-11.566828770013771</c:v>
                </c:pt>
                <c:pt idx="2">
                  <c:v>-11.566828770013771</c:v>
                </c:pt>
                <c:pt idx="3">
                  <c:v>-11.566828770013771</c:v>
                </c:pt>
                <c:pt idx="4">
                  <c:v>-13.600235960026811</c:v>
                </c:pt>
                <c:pt idx="5">
                  <c:v>-13.600235960026811</c:v>
                </c:pt>
                <c:pt idx="6">
                  <c:v>-13.600235960026811</c:v>
                </c:pt>
                <c:pt idx="7">
                  <c:v>-13.600235960026811</c:v>
                </c:pt>
                <c:pt idx="8">
                  <c:v>-13.600235960026811</c:v>
                </c:pt>
                <c:pt idx="9">
                  <c:v>-13.600235960026811</c:v>
                </c:pt>
                <c:pt idx="10">
                  <c:v>-13.600235960026811</c:v>
                </c:pt>
                <c:pt idx="11">
                  <c:v>-13.600235960026811</c:v>
                </c:pt>
                <c:pt idx="12">
                  <c:v>-13.600235960026811</c:v>
                </c:pt>
                <c:pt idx="13">
                  <c:v>-6.2661122559407145</c:v>
                </c:pt>
                <c:pt idx="14">
                  <c:v>-6.2661122559407145</c:v>
                </c:pt>
                <c:pt idx="15">
                  <c:v>-6.2661122559407145</c:v>
                </c:pt>
                <c:pt idx="16">
                  <c:v>-6.2661122559407145</c:v>
                </c:pt>
                <c:pt idx="17">
                  <c:v>-6.2661122559407145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0-4306-8FA4-C12B9448DF1F}"/>
            </c:ext>
          </c:extLst>
        </c:ser>
        <c:ser>
          <c:idx val="1"/>
          <c:order val="1"/>
          <c:tx>
            <c:v>Vrouwen</c:v>
          </c:tx>
          <c:spPr>
            <a:solidFill>
              <a:srgbClr val="FF6600"/>
            </a:solidFill>
            <a:ln w="12700">
              <a:solidFill>
                <a:srgbClr val="FF6600"/>
              </a:solidFill>
              <a:prstDash val="solid"/>
            </a:ln>
          </c:spPr>
          <c:invertIfNegative val="0"/>
          <c:cat>
            <c:strRef>
              <c:f>'Productieve groep NL'!$Q$5:$Q$22</c:f>
              <c:strCache>
                <c:ptCount val="18"/>
                <c:pt idx="0">
                  <c:v>0-5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40-45</c:v>
                </c:pt>
                <c:pt idx="9">
                  <c:v>45-50</c:v>
                </c:pt>
                <c:pt idx="10">
                  <c:v>50-55</c:v>
                </c:pt>
                <c:pt idx="11">
                  <c:v>55-60</c:v>
                </c:pt>
                <c:pt idx="12">
                  <c:v>60-65</c:v>
                </c:pt>
                <c:pt idx="13">
                  <c:v>65-70</c:v>
                </c:pt>
                <c:pt idx="14">
                  <c:v>70-75</c:v>
                </c:pt>
                <c:pt idx="15">
                  <c:v>75-80</c:v>
                </c:pt>
                <c:pt idx="16">
                  <c:v>80-85</c:v>
                </c:pt>
                <c:pt idx="17">
                  <c:v>85-90</c:v>
                </c:pt>
              </c:strCache>
            </c:strRef>
          </c:cat>
          <c:val>
            <c:numRef>
              <c:f>'Productieve groep NL'!$W$5:$W$22</c:f>
              <c:numCache>
                <c:formatCode>0</c:formatCode>
                <c:ptCount val="18"/>
                <c:pt idx="0">
                  <c:v>10.892852244261631</c:v>
                </c:pt>
                <c:pt idx="1">
                  <c:v>10.892852244261631</c:v>
                </c:pt>
                <c:pt idx="2">
                  <c:v>10.892852244261631</c:v>
                </c:pt>
                <c:pt idx="3">
                  <c:v>10.892852244261631</c:v>
                </c:pt>
                <c:pt idx="4">
                  <c:v>13.423535426355562</c:v>
                </c:pt>
                <c:pt idx="5">
                  <c:v>13.423535426355562</c:v>
                </c:pt>
                <c:pt idx="6">
                  <c:v>13.423535426355562</c:v>
                </c:pt>
                <c:pt idx="7">
                  <c:v>13.423535426355562</c:v>
                </c:pt>
                <c:pt idx="8">
                  <c:v>13.423535426355562</c:v>
                </c:pt>
                <c:pt idx="9">
                  <c:v>13.423535426355562</c:v>
                </c:pt>
                <c:pt idx="10">
                  <c:v>13.423535426355562</c:v>
                </c:pt>
                <c:pt idx="11">
                  <c:v>13.423535426355562</c:v>
                </c:pt>
                <c:pt idx="12">
                  <c:v>13.423535426355562</c:v>
                </c:pt>
                <c:pt idx="13">
                  <c:v>7.1233544371506925</c:v>
                </c:pt>
                <c:pt idx="14">
                  <c:v>7.1233544371506925</c:v>
                </c:pt>
                <c:pt idx="15">
                  <c:v>7.1233544371506925</c:v>
                </c:pt>
                <c:pt idx="16">
                  <c:v>7.1233544371506925</c:v>
                </c:pt>
                <c:pt idx="17">
                  <c:v>7.1233544371506925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D0-4306-8FA4-C12B9448D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417408"/>
        <c:axId val="1"/>
      </c:barChart>
      <c:catAx>
        <c:axId val="45441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-15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;[Red]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54417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227185593389124"/>
          <c:y val="0.90754635275556317"/>
          <c:w val="0.23545730256797651"/>
          <c:h val="6.8126803960203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260350</xdr:colOff>
      <xdr:row>16</xdr:row>
      <xdr:rowOff>0</xdr:rowOff>
    </xdr:from>
    <xdr:to>
      <xdr:col>20</xdr:col>
      <xdr:colOff>260350</xdr:colOff>
      <xdr:row>37</xdr:row>
      <xdr:rowOff>0</xdr:rowOff>
    </xdr:to>
    <xdr:graphicFrame macro="">
      <xdr:nvGraphicFramePr>
        <xdr:cNvPr id="2053" name="Grafiek 5">
          <a:extLst>
            <a:ext uri="{FF2B5EF4-FFF2-40B4-BE49-F238E27FC236}">
              <a16:creationId xmlns:a16="http://schemas.microsoft.com/office/drawing/2014/main" id="{D50A6D82-E396-47D4-B962-F50D6056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16</xdr:row>
      <xdr:rowOff>0</xdr:rowOff>
    </xdr:from>
    <xdr:to>
      <xdr:col>10</xdr:col>
      <xdr:colOff>247650</xdr:colOff>
      <xdr:row>37</xdr:row>
      <xdr:rowOff>0</xdr:rowOff>
    </xdr:to>
    <xdr:graphicFrame macro="">
      <xdr:nvGraphicFramePr>
        <xdr:cNvPr id="2054" name="Grafiek 6">
          <a:extLst>
            <a:ext uri="{FF2B5EF4-FFF2-40B4-BE49-F238E27FC236}">
              <a16:creationId xmlns:a16="http://schemas.microsoft.com/office/drawing/2014/main" id="{5FB0355C-F67F-46CA-94CE-A247C10A0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16</xdr:row>
      <xdr:rowOff>107950</xdr:rowOff>
    </xdr:from>
    <xdr:to>
      <xdr:col>9</xdr:col>
      <xdr:colOff>38100</xdr:colOff>
      <xdr:row>32</xdr:row>
      <xdr:rowOff>139700</xdr:rowOff>
    </xdr:to>
    <xdr:graphicFrame macro="">
      <xdr:nvGraphicFramePr>
        <xdr:cNvPr id="4099" name="Grafiek 3">
          <a:extLst>
            <a:ext uri="{FF2B5EF4-FFF2-40B4-BE49-F238E27FC236}">
              <a16:creationId xmlns:a16="http://schemas.microsoft.com/office/drawing/2014/main" id="{44658801-B99D-48F3-8314-6705269AC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16</xdr:row>
      <xdr:rowOff>127000</xdr:rowOff>
    </xdr:from>
    <xdr:to>
      <xdr:col>21</xdr:col>
      <xdr:colOff>0</xdr:colOff>
      <xdr:row>32</xdr:row>
      <xdr:rowOff>152400</xdr:rowOff>
    </xdr:to>
    <xdr:graphicFrame macro="">
      <xdr:nvGraphicFramePr>
        <xdr:cNvPr id="4100" name="Grafiek 4">
          <a:extLst>
            <a:ext uri="{FF2B5EF4-FFF2-40B4-BE49-F238E27FC236}">
              <a16:creationId xmlns:a16="http://schemas.microsoft.com/office/drawing/2014/main" id="{B49AE0F0-89A2-46FB-BECC-E3B0C01C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workbookViewId="0">
      <selection activeCell="P5" sqref="P5"/>
    </sheetView>
  </sheetViews>
  <sheetFormatPr defaultRowHeight="12.5" x14ac:dyDescent="0.25"/>
  <cols>
    <col min="1" max="1" width="3" style="1" customWidth="1"/>
    <col min="2" max="2" width="8.453125" customWidth="1"/>
    <col min="3" max="3" width="7.453125" customWidth="1"/>
    <col min="4" max="4" width="6.7265625" customWidth="1"/>
    <col min="5" max="5" width="6.26953125" customWidth="1"/>
    <col min="8" max="8" width="7.7265625" customWidth="1"/>
    <col min="9" max="9" width="7.1796875" customWidth="1"/>
    <col min="10" max="10" width="7.26953125" customWidth="1"/>
    <col min="11" max="11" width="7.453125" customWidth="1"/>
    <col min="12" max="12" width="7.1796875" customWidth="1"/>
    <col min="13" max="13" width="7.453125" customWidth="1"/>
    <col min="14" max="14" width="7.453125" style="17" customWidth="1"/>
    <col min="15" max="15" width="2.81640625" customWidth="1"/>
    <col min="16" max="16" width="9.1796875" style="42" customWidth="1"/>
    <col min="17" max="26" width="9.1796875" style="2" customWidth="1"/>
  </cols>
  <sheetData>
    <row r="1" spans="1:26" ht="20.5" thickBot="1" x14ac:dyDescent="0.45">
      <c r="A1" s="2"/>
      <c r="B1" s="7" t="s">
        <v>23</v>
      </c>
      <c r="C1" s="2"/>
      <c r="D1" s="2"/>
      <c r="E1" s="2"/>
      <c r="F1" s="2"/>
      <c r="G1" s="2"/>
      <c r="H1" s="69"/>
      <c r="I1" s="69"/>
      <c r="J1" s="2"/>
      <c r="K1" s="2"/>
      <c r="L1" s="2"/>
      <c r="M1" s="2"/>
      <c r="N1" s="14"/>
      <c r="O1" s="2"/>
    </row>
    <row r="2" spans="1:26" ht="13" x14ac:dyDescent="0.3">
      <c r="A2" s="3"/>
      <c r="B2" s="3"/>
      <c r="C2" s="3"/>
      <c r="D2" s="3"/>
      <c r="E2" s="3"/>
      <c r="F2" s="3"/>
      <c r="G2" s="3"/>
      <c r="H2" s="70">
        <v>2000</v>
      </c>
      <c r="I2" s="71"/>
      <c r="J2" s="63">
        <v>2010</v>
      </c>
      <c r="K2" s="63"/>
      <c r="L2" s="64">
        <v>2020</v>
      </c>
      <c r="M2" s="65"/>
      <c r="N2" s="28"/>
      <c r="O2" s="3"/>
    </row>
    <row r="3" spans="1:26" x14ac:dyDescent="0.25">
      <c r="A3" s="3"/>
      <c r="B3" s="4" t="s">
        <v>2</v>
      </c>
      <c r="C3" s="4" t="s">
        <v>3</v>
      </c>
      <c r="D3" s="68" t="s">
        <v>17</v>
      </c>
      <c r="E3" s="68"/>
      <c r="F3" s="68" t="s">
        <v>21</v>
      </c>
      <c r="G3" s="60"/>
      <c r="H3" s="66" t="s">
        <v>13</v>
      </c>
      <c r="I3" s="67"/>
      <c r="J3" s="59" t="s">
        <v>13</v>
      </c>
      <c r="K3" s="60"/>
      <c r="L3" s="61" t="s">
        <v>13</v>
      </c>
      <c r="M3" s="62"/>
      <c r="N3" s="28"/>
      <c r="O3" s="3"/>
    </row>
    <row r="4" spans="1:26" x14ac:dyDescent="0.25">
      <c r="A4" s="3"/>
      <c r="B4" s="4" t="s">
        <v>4</v>
      </c>
      <c r="C4" s="4" t="s">
        <v>14</v>
      </c>
      <c r="D4" s="4" t="s">
        <v>18</v>
      </c>
      <c r="E4" s="4" t="s">
        <v>19</v>
      </c>
      <c r="F4" s="4" t="s">
        <v>0</v>
      </c>
      <c r="G4" s="26" t="s">
        <v>1</v>
      </c>
      <c r="H4" s="23" t="s">
        <v>0</v>
      </c>
      <c r="I4" s="9" t="s">
        <v>1</v>
      </c>
      <c r="J4" s="37" t="s">
        <v>0</v>
      </c>
      <c r="K4" s="26" t="s">
        <v>1</v>
      </c>
      <c r="L4" s="23" t="s">
        <v>0</v>
      </c>
      <c r="M4" s="9" t="s">
        <v>1</v>
      </c>
      <c r="N4" s="28"/>
      <c r="O4" s="3"/>
    </row>
    <row r="5" spans="1:26" ht="13" x14ac:dyDescent="0.3">
      <c r="A5" s="6">
        <v>1</v>
      </c>
      <c r="B5" s="5" t="s">
        <v>5</v>
      </c>
      <c r="C5" s="54">
        <v>0</v>
      </c>
      <c r="D5" s="54">
        <v>99</v>
      </c>
      <c r="E5" s="54">
        <v>99</v>
      </c>
      <c r="F5" s="55">
        <v>300</v>
      </c>
      <c r="G5" s="56">
        <v>300</v>
      </c>
      <c r="H5" s="45">
        <v>1180</v>
      </c>
      <c r="I5" s="46">
        <v>1000</v>
      </c>
      <c r="J5" s="44">
        <f>H5*($C5/100)+H6*($C6/100)+H7*($C7/100)+H8*($C8/100)+H9*($C9/100)+H10*($C10/100)+H11*($C11/100)+H12*($C12/100)+H13*($C13/100)+$F5</f>
        <v>883.4</v>
      </c>
      <c r="K5" s="27">
        <f>I5*($C5/100)+I6*($C6/100)+I7*($C7/100)+I8*($C8/100)+I9*($C9/100)+I10*($C10/100)+I11*($C11/100)+I12*($C12/100)+I13*($C13/100)+$G5</f>
        <v>872.2</v>
      </c>
      <c r="L5" s="38">
        <f>J5*($C5/100)+J6*($C6/100)+J7*($C7/100)+J8*($C8/100)+J9*($C9/100)+J10*($C10/100)+J11*($C11/100)+J12*($C12/100)+J13*($C13/100)+$F5</f>
        <v>923.66298022599995</v>
      </c>
      <c r="M5" s="39">
        <f>K5*($C5/100)+K6*($C6/100)+K7*($C7/100)+K8*($C8/100)+K9*($C9/100)+K10*($C10/100)+K11*($C11/100)+K12*($C12/100)+K13*($C13/100)+$G5</f>
        <v>937.38902616634891</v>
      </c>
      <c r="N5" s="32">
        <f>-L5</f>
        <v>-923.66298022599995</v>
      </c>
      <c r="O5" s="3"/>
      <c r="P5" s="42">
        <f>-H5</f>
        <v>-1180</v>
      </c>
    </row>
    <row r="6" spans="1:26" ht="13" x14ac:dyDescent="0.3">
      <c r="A6" s="6">
        <v>2</v>
      </c>
      <c r="B6" s="5" t="s">
        <v>6</v>
      </c>
      <c r="C6" s="54">
        <v>2.5</v>
      </c>
      <c r="D6" s="54">
        <v>90</v>
      </c>
      <c r="E6" s="54">
        <v>92</v>
      </c>
      <c r="F6" s="55">
        <v>300</v>
      </c>
      <c r="G6" s="56">
        <v>300</v>
      </c>
      <c r="H6" s="38">
        <v>1000</v>
      </c>
      <c r="I6" s="39">
        <v>960</v>
      </c>
      <c r="J6" s="44">
        <f>J5*($D5/100)+$F6</f>
        <v>1174.5659999999998</v>
      </c>
      <c r="K6" s="27">
        <f>K5*($E5/100)+$G6</f>
        <v>1163.4780000000001</v>
      </c>
      <c r="L6" s="38">
        <f t="shared" ref="L6:L13" si="0">L5*($D5/100)+$F6</f>
        <v>1214.4263504237399</v>
      </c>
      <c r="M6" s="39">
        <f t="shared" ref="M6:M13" si="1">M5*($E5/100)+$G6</f>
        <v>1228.0151359046854</v>
      </c>
      <c r="N6" s="32">
        <f t="shared" ref="N6:N13" si="2">-L6</f>
        <v>-1214.4263504237399</v>
      </c>
      <c r="O6" s="3"/>
      <c r="P6" s="42">
        <f t="shared" ref="P6:P13" si="3">-H6</f>
        <v>-1000</v>
      </c>
    </row>
    <row r="7" spans="1:26" ht="13" x14ac:dyDescent="0.3">
      <c r="A7" s="6">
        <v>3</v>
      </c>
      <c r="B7" s="5" t="s">
        <v>7</v>
      </c>
      <c r="C7" s="54">
        <v>20</v>
      </c>
      <c r="D7" s="54">
        <v>90</v>
      </c>
      <c r="E7" s="54">
        <v>92</v>
      </c>
      <c r="F7" s="55">
        <v>200</v>
      </c>
      <c r="G7" s="56">
        <v>200</v>
      </c>
      <c r="H7" s="38">
        <v>1080</v>
      </c>
      <c r="I7" s="39">
        <v>1060</v>
      </c>
      <c r="J7" s="44">
        <f t="shared" ref="J7:J13" si="4">J6*($D6/100)+$F7</f>
        <v>1257.1093999999998</v>
      </c>
      <c r="K7" s="27">
        <f t="shared" ref="K7:K13" si="5">K6*($E6/100)+$G7</f>
        <v>1270.39976</v>
      </c>
      <c r="L7" s="38">
        <f t="shared" si="0"/>
        <v>1292.983715381366</v>
      </c>
      <c r="M7" s="39">
        <f t="shared" si="1"/>
        <v>1329.7739250323107</v>
      </c>
      <c r="N7" s="32">
        <f t="shared" si="2"/>
        <v>-1292.983715381366</v>
      </c>
      <c r="O7" s="3"/>
      <c r="P7" s="42">
        <f t="shared" si="3"/>
        <v>-1080</v>
      </c>
    </row>
    <row r="8" spans="1:26" ht="13" x14ac:dyDescent="0.3">
      <c r="A8" s="6">
        <v>4</v>
      </c>
      <c r="B8" s="5" t="s">
        <v>8</v>
      </c>
      <c r="C8" s="54">
        <v>20</v>
      </c>
      <c r="D8" s="54">
        <v>90</v>
      </c>
      <c r="E8" s="54">
        <v>92</v>
      </c>
      <c r="F8" s="55">
        <v>200</v>
      </c>
      <c r="G8" s="56">
        <v>200</v>
      </c>
      <c r="H8" s="38">
        <v>1340</v>
      </c>
      <c r="I8" s="39">
        <v>1320</v>
      </c>
      <c r="J8" s="44">
        <f t="shared" si="4"/>
        <v>1331.3984599999999</v>
      </c>
      <c r="K8" s="27">
        <f t="shared" si="5"/>
        <v>1368.7677792000002</v>
      </c>
      <c r="L8" s="38">
        <f t="shared" si="0"/>
        <v>1363.6853438432295</v>
      </c>
      <c r="M8" s="39">
        <f t="shared" si="1"/>
        <v>1423.3920110297258</v>
      </c>
      <c r="N8" s="32">
        <f t="shared" si="2"/>
        <v>-1363.6853438432295</v>
      </c>
      <c r="O8" s="3"/>
      <c r="P8" s="42">
        <f t="shared" si="3"/>
        <v>-1340</v>
      </c>
    </row>
    <row r="9" spans="1:26" ht="13" x14ac:dyDescent="0.3">
      <c r="A9" s="6">
        <v>5</v>
      </c>
      <c r="B9" s="5" t="s">
        <v>9</v>
      </c>
      <c r="C9" s="54">
        <v>5</v>
      </c>
      <c r="D9" s="54">
        <v>90</v>
      </c>
      <c r="E9" s="54">
        <v>92</v>
      </c>
      <c r="F9" s="55">
        <v>100</v>
      </c>
      <c r="G9" s="56">
        <v>100</v>
      </c>
      <c r="H9" s="38">
        <v>1260</v>
      </c>
      <c r="I9" s="39">
        <v>1220</v>
      </c>
      <c r="J9" s="44">
        <f t="shared" si="4"/>
        <v>1298.2586139999999</v>
      </c>
      <c r="K9" s="27">
        <f t="shared" si="5"/>
        <v>1359.2663568640003</v>
      </c>
      <c r="L9" s="38">
        <f t="shared" si="0"/>
        <v>1327.3168094589066</v>
      </c>
      <c r="M9" s="39">
        <f t="shared" si="1"/>
        <v>1409.5206501473479</v>
      </c>
      <c r="N9" s="32">
        <f t="shared" si="2"/>
        <v>-1327.3168094589066</v>
      </c>
      <c r="O9" s="3"/>
      <c r="P9" s="42">
        <f t="shared" si="3"/>
        <v>-1260</v>
      </c>
    </row>
    <row r="10" spans="1:26" ht="13" x14ac:dyDescent="0.3">
      <c r="A10" s="6">
        <v>6</v>
      </c>
      <c r="B10" s="5" t="s">
        <v>10</v>
      </c>
      <c r="C10" s="54">
        <v>1</v>
      </c>
      <c r="D10" s="54">
        <v>80</v>
      </c>
      <c r="E10" s="54">
        <v>84</v>
      </c>
      <c r="F10" s="55">
        <v>0</v>
      </c>
      <c r="G10" s="56">
        <v>0</v>
      </c>
      <c r="H10" s="38">
        <v>1140</v>
      </c>
      <c r="I10" s="39">
        <v>1120</v>
      </c>
      <c r="J10" s="44">
        <f t="shared" si="4"/>
        <v>1168.4327526</v>
      </c>
      <c r="K10" s="27">
        <f t="shared" si="5"/>
        <v>1250.5250483148802</v>
      </c>
      <c r="L10" s="38">
        <f t="shared" si="0"/>
        <v>1194.5851285130159</v>
      </c>
      <c r="M10" s="39">
        <f t="shared" si="1"/>
        <v>1296.75899813556</v>
      </c>
      <c r="N10" s="32">
        <f t="shared" si="2"/>
        <v>-1194.5851285130159</v>
      </c>
      <c r="O10" s="3"/>
      <c r="P10" s="42">
        <f t="shared" si="3"/>
        <v>-1140</v>
      </c>
    </row>
    <row r="11" spans="1:26" ht="13" x14ac:dyDescent="0.3">
      <c r="A11" s="6">
        <v>7</v>
      </c>
      <c r="B11" s="5" t="s">
        <v>11</v>
      </c>
      <c r="C11" s="54">
        <v>0</v>
      </c>
      <c r="D11" s="54">
        <v>70</v>
      </c>
      <c r="E11" s="54">
        <v>75</v>
      </c>
      <c r="F11" s="55">
        <v>0</v>
      </c>
      <c r="G11" s="56">
        <v>0</v>
      </c>
      <c r="H11" s="38">
        <v>640</v>
      </c>
      <c r="I11" s="39">
        <v>720</v>
      </c>
      <c r="J11" s="44">
        <f t="shared" si="4"/>
        <v>934.74620207999999</v>
      </c>
      <c r="K11" s="27">
        <f t="shared" si="5"/>
        <v>1050.4410405844994</v>
      </c>
      <c r="L11" s="38">
        <f t="shared" si="0"/>
        <v>955.66810281041273</v>
      </c>
      <c r="M11" s="39">
        <f t="shared" si="1"/>
        <v>1089.2775584338704</v>
      </c>
      <c r="N11" s="32">
        <f t="shared" si="2"/>
        <v>-955.66810281041273</v>
      </c>
      <c r="O11" s="3"/>
      <c r="P11" s="42">
        <f t="shared" si="3"/>
        <v>-640</v>
      </c>
    </row>
    <row r="12" spans="1:26" ht="13" x14ac:dyDescent="0.3">
      <c r="A12" s="6">
        <v>8</v>
      </c>
      <c r="B12" s="5" t="s">
        <v>12</v>
      </c>
      <c r="C12" s="54">
        <v>0</v>
      </c>
      <c r="D12" s="54">
        <v>45</v>
      </c>
      <c r="E12" s="54">
        <v>50</v>
      </c>
      <c r="F12" s="55">
        <v>0</v>
      </c>
      <c r="G12" s="56">
        <v>0</v>
      </c>
      <c r="H12" s="38">
        <v>460</v>
      </c>
      <c r="I12" s="39">
        <v>560</v>
      </c>
      <c r="J12" s="44">
        <f t="shared" si="4"/>
        <v>654.322341456</v>
      </c>
      <c r="K12" s="27">
        <f t="shared" si="5"/>
        <v>787.83078043837463</v>
      </c>
      <c r="L12" s="38">
        <f t="shared" si="0"/>
        <v>668.96767196728888</v>
      </c>
      <c r="M12" s="39">
        <f t="shared" si="1"/>
        <v>816.95816882540271</v>
      </c>
      <c r="N12" s="32">
        <f t="shared" si="2"/>
        <v>-668.96767196728888</v>
      </c>
      <c r="O12" s="3"/>
      <c r="P12" s="42">
        <f t="shared" si="3"/>
        <v>-460</v>
      </c>
    </row>
    <row r="13" spans="1:26" ht="13.5" thickBot="1" x14ac:dyDescent="0.35">
      <c r="A13" s="6">
        <v>9</v>
      </c>
      <c r="B13" s="5" t="s">
        <v>22</v>
      </c>
      <c r="C13" s="54">
        <v>0</v>
      </c>
      <c r="D13" s="54">
        <v>5</v>
      </c>
      <c r="E13" s="54">
        <v>10</v>
      </c>
      <c r="F13" s="55">
        <v>0</v>
      </c>
      <c r="G13" s="56">
        <v>0</v>
      </c>
      <c r="H13" s="40">
        <v>220</v>
      </c>
      <c r="I13" s="41">
        <v>380</v>
      </c>
      <c r="J13" s="44">
        <f t="shared" si="4"/>
        <v>294.44505365520001</v>
      </c>
      <c r="K13" s="27">
        <f t="shared" si="5"/>
        <v>393.91539021918732</v>
      </c>
      <c r="L13" s="40">
        <f t="shared" si="0"/>
        <v>301.03545238528</v>
      </c>
      <c r="M13" s="41">
        <f t="shared" si="1"/>
        <v>408.47908441270135</v>
      </c>
      <c r="N13" s="32">
        <f t="shared" si="2"/>
        <v>-301.03545238528</v>
      </c>
      <c r="O13" s="3"/>
      <c r="P13" s="42">
        <f t="shared" si="3"/>
        <v>-220</v>
      </c>
    </row>
    <row r="14" spans="1:26" s="13" customFormat="1" ht="10" x14ac:dyDescent="0.2">
      <c r="A14" s="10"/>
      <c r="B14" s="11" t="s">
        <v>15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43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10" x14ac:dyDescent="0.2">
      <c r="A15" s="10"/>
      <c r="B15" s="11" t="s">
        <v>16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3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10" x14ac:dyDescent="0.2">
      <c r="A16" s="10"/>
      <c r="B16" s="11" t="s">
        <v>20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43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5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5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6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6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6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6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6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6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6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6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6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1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1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1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1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1"/>
      <c r="O32" s="2"/>
    </row>
    <row r="33" spans="14:16" s="2" customFormat="1" x14ac:dyDescent="0.25">
      <c r="N33" s="16"/>
      <c r="P33" s="42"/>
    </row>
    <row r="34" spans="14:16" s="2" customFormat="1" x14ac:dyDescent="0.25">
      <c r="N34" s="16"/>
      <c r="P34" s="42"/>
    </row>
    <row r="35" spans="14:16" s="2" customFormat="1" x14ac:dyDescent="0.25">
      <c r="N35" s="16"/>
      <c r="P35" s="42"/>
    </row>
    <row r="36" spans="14:16" s="2" customFormat="1" x14ac:dyDescent="0.25">
      <c r="N36" s="16"/>
      <c r="P36" s="42"/>
    </row>
    <row r="37" spans="14:16" s="2" customFormat="1" x14ac:dyDescent="0.25">
      <c r="N37" s="16"/>
      <c r="P37" s="42"/>
    </row>
    <row r="38" spans="14:16" s="2" customFormat="1" x14ac:dyDescent="0.25">
      <c r="N38" s="16"/>
      <c r="P38" s="42"/>
    </row>
    <row r="39" spans="14:16" s="2" customFormat="1" x14ac:dyDescent="0.25">
      <c r="N39" s="16"/>
      <c r="P39" s="42"/>
    </row>
    <row r="40" spans="14:16" s="2" customFormat="1" x14ac:dyDescent="0.25">
      <c r="N40" s="16"/>
      <c r="P40" s="42"/>
    </row>
    <row r="41" spans="14:16" s="2" customFormat="1" x14ac:dyDescent="0.25">
      <c r="N41" s="16"/>
      <c r="P41" s="42"/>
    </row>
    <row r="42" spans="14:16" s="2" customFormat="1" x14ac:dyDescent="0.25">
      <c r="N42" s="16"/>
      <c r="P42" s="42"/>
    </row>
    <row r="43" spans="14:16" s="2" customFormat="1" x14ac:dyDescent="0.25">
      <c r="N43" s="16"/>
      <c r="P43" s="42"/>
    </row>
    <row r="44" spans="14:16" s="2" customFormat="1" x14ac:dyDescent="0.25">
      <c r="N44" s="16"/>
      <c r="P44" s="42"/>
    </row>
    <row r="45" spans="14:16" s="2" customFormat="1" x14ac:dyDescent="0.25">
      <c r="N45" s="16"/>
      <c r="P45" s="42"/>
    </row>
    <row r="46" spans="14:16" s="2" customFormat="1" x14ac:dyDescent="0.25">
      <c r="N46" s="16"/>
      <c r="P46" s="42"/>
    </row>
    <row r="47" spans="14:16" s="2" customFormat="1" x14ac:dyDescent="0.25">
      <c r="N47" s="16"/>
      <c r="P47" s="42"/>
    </row>
    <row r="48" spans="14:16" s="2" customFormat="1" x14ac:dyDescent="0.25">
      <c r="N48" s="16"/>
      <c r="P48" s="42"/>
    </row>
    <row r="49" spans="14:16" s="2" customFormat="1" x14ac:dyDescent="0.25">
      <c r="N49" s="16"/>
      <c r="P49" s="42"/>
    </row>
    <row r="50" spans="14:16" s="2" customFormat="1" x14ac:dyDescent="0.25">
      <c r="N50" s="16"/>
      <c r="P50" s="42"/>
    </row>
    <row r="51" spans="14:16" s="2" customFormat="1" x14ac:dyDescent="0.25">
      <c r="N51" s="16"/>
      <c r="P51" s="42"/>
    </row>
    <row r="52" spans="14:16" s="2" customFormat="1" x14ac:dyDescent="0.25">
      <c r="N52" s="16"/>
      <c r="P52" s="42"/>
    </row>
    <row r="53" spans="14:16" s="2" customFormat="1" x14ac:dyDescent="0.25">
      <c r="N53" s="16"/>
      <c r="P53" s="42"/>
    </row>
    <row r="54" spans="14:16" s="2" customFormat="1" x14ac:dyDescent="0.25">
      <c r="N54" s="16"/>
      <c r="P54" s="42"/>
    </row>
    <row r="55" spans="14:16" s="2" customFormat="1" x14ac:dyDescent="0.25">
      <c r="N55" s="16"/>
      <c r="P55" s="42"/>
    </row>
    <row r="56" spans="14:16" s="2" customFormat="1" x14ac:dyDescent="0.25">
      <c r="N56" s="16"/>
      <c r="P56" s="42"/>
    </row>
    <row r="57" spans="14:16" s="2" customFormat="1" x14ac:dyDescent="0.25">
      <c r="N57" s="16"/>
      <c r="P57" s="42"/>
    </row>
  </sheetData>
  <sheetProtection password="E5E4" sheet="1" objects="1" scenarios="1"/>
  <mergeCells count="9">
    <mergeCell ref="D3:E3"/>
    <mergeCell ref="H1:I1"/>
    <mergeCell ref="H2:I2"/>
    <mergeCell ref="J3:K3"/>
    <mergeCell ref="L3:M3"/>
    <mergeCell ref="J2:K2"/>
    <mergeCell ref="L2:M2"/>
    <mergeCell ref="H3:I3"/>
    <mergeCell ref="F3:G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workbookViewId="0"/>
  </sheetViews>
  <sheetFormatPr defaultRowHeight="12.5" x14ac:dyDescent="0.25"/>
  <cols>
    <col min="1" max="1" width="3" style="1" customWidth="1"/>
    <col min="2" max="2" width="8.453125" customWidth="1"/>
    <col min="3" max="3" width="7.453125" customWidth="1"/>
    <col min="4" max="4" width="6.7265625" customWidth="1"/>
    <col min="5" max="5" width="6.26953125" customWidth="1"/>
    <col min="8" max="8" width="7.7265625" customWidth="1"/>
    <col min="9" max="9" width="7.1796875" customWidth="1"/>
    <col min="10" max="10" width="7.26953125" customWidth="1"/>
    <col min="11" max="11" width="7.453125" customWidth="1"/>
    <col min="12" max="12" width="7.1796875" customWidth="1"/>
    <col min="13" max="13" width="7.453125" customWidth="1"/>
    <col min="14" max="14" width="7.1796875" style="19" customWidth="1"/>
    <col min="15" max="15" width="7.26953125" customWidth="1"/>
    <col min="16" max="16" width="9.1796875" style="2" customWidth="1"/>
    <col min="17" max="17" width="5.54296875" style="51" customWidth="1"/>
    <col min="18" max="18" width="3.7265625" style="42" customWidth="1"/>
    <col min="19" max="19" width="3.453125" style="42" customWidth="1"/>
    <col min="20" max="20" width="3.7265625" style="42" customWidth="1"/>
    <col min="21" max="21" width="3.26953125" style="42" customWidth="1"/>
    <col min="22" max="22" width="4" style="42" customWidth="1"/>
    <col min="23" max="23" width="3.453125" style="42" customWidth="1"/>
    <col min="24" max="26" width="9.1796875" style="2" customWidth="1"/>
  </cols>
  <sheetData>
    <row r="1" spans="1:26" ht="20.5" thickBot="1" x14ac:dyDescent="0.45">
      <c r="A1" s="2"/>
      <c r="B1" s="7" t="s">
        <v>24</v>
      </c>
      <c r="C1" s="2"/>
      <c r="D1" s="2"/>
      <c r="E1" s="2"/>
      <c r="F1" s="2"/>
      <c r="G1" s="2"/>
      <c r="H1" s="20"/>
      <c r="I1" s="20"/>
      <c r="J1" s="2"/>
      <c r="K1" s="2"/>
      <c r="L1" s="2"/>
      <c r="M1" s="2"/>
      <c r="N1" s="18"/>
      <c r="O1" s="35"/>
    </row>
    <row r="2" spans="1:26" ht="13" x14ac:dyDescent="0.3">
      <c r="A2" s="3"/>
      <c r="B2" s="3"/>
      <c r="C2" s="3"/>
      <c r="D2" s="3"/>
      <c r="E2" s="3"/>
      <c r="F2" s="3"/>
      <c r="G2" s="3"/>
      <c r="H2" s="74">
        <v>2000</v>
      </c>
      <c r="I2" s="75"/>
      <c r="J2" s="63">
        <v>2010</v>
      </c>
      <c r="K2" s="63"/>
      <c r="L2" s="74">
        <v>2020</v>
      </c>
      <c r="M2" s="75"/>
      <c r="N2" s="76"/>
      <c r="O2" s="76"/>
    </row>
    <row r="3" spans="1:26" x14ac:dyDescent="0.25">
      <c r="A3" s="3"/>
      <c r="B3" s="4" t="s">
        <v>2</v>
      </c>
      <c r="C3" s="4" t="s">
        <v>3</v>
      </c>
      <c r="D3" s="68" t="s">
        <v>17</v>
      </c>
      <c r="E3" s="68"/>
      <c r="F3" s="68" t="s">
        <v>21</v>
      </c>
      <c r="G3" s="60"/>
      <c r="H3" s="66" t="s">
        <v>13</v>
      </c>
      <c r="I3" s="67"/>
      <c r="J3" s="59" t="s">
        <v>13</v>
      </c>
      <c r="K3" s="60"/>
      <c r="L3" s="66" t="s">
        <v>13</v>
      </c>
      <c r="M3" s="67"/>
      <c r="N3" s="77"/>
      <c r="O3" s="77"/>
    </row>
    <row r="4" spans="1:26" x14ac:dyDescent="0.25">
      <c r="A4" s="3"/>
      <c r="B4" s="4" t="s">
        <v>4</v>
      </c>
      <c r="C4" s="4" t="s">
        <v>14</v>
      </c>
      <c r="D4" s="4" t="s">
        <v>18</v>
      </c>
      <c r="E4" s="4" t="s">
        <v>19</v>
      </c>
      <c r="F4" s="4" t="s">
        <v>0</v>
      </c>
      <c r="G4" s="26" t="s">
        <v>1</v>
      </c>
      <c r="H4" s="23" t="s">
        <v>0</v>
      </c>
      <c r="I4" s="9" t="s">
        <v>1</v>
      </c>
      <c r="J4" s="37" t="s">
        <v>0</v>
      </c>
      <c r="K4" s="26" t="s">
        <v>1</v>
      </c>
      <c r="L4" s="23" t="s">
        <v>0</v>
      </c>
      <c r="M4" s="9" t="s">
        <v>1</v>
      </c>
      <c r="N4" s="28"/>
      <c r="O4" s="30"/>
    </row>
    <row r="5" spans="1:26" ht="13" x14ac:dyDescent="0.3">
      <c r="A5" s="6"/>
      <c r="B5" s="5" t="s">
        <v>5</v>
      </c>
      <c r="C5" s="54">
        <v>0</v>
      </c>
      <c r="D5" s="54">
        <v>99</v>
      </c>
      <c r="E5" s="54">
        <v>99</v>
      </c>
      <c r="F5" s="55">
        <v>300</v>
      </c>
      <c r="G5" s="56">
        <v>300</v>
      </c>
      <c r="H5" s="45">
        <v>1180</v>
      </c>
      <c r="I5" s="46">
        <v>1000</v>
      </c>
      <c r="J5" s="44">
        <f>H5*($C5/100)+H6*($C6/100)+H7*($C7/100)+H8*($C8/100)+H9*($C9/100)+H10*($C10/100)+H11*($C11/100)+H12*($C12/100)+H13*($C13/100)+$F5</f>
        <v>883.4</v>
      </c>
      <c r="K5" s="27">
        <f>I5*($C5/100)+I6*($C6/100)+I7*($C7/100)+I8*($C8/100)+I9*($C9/100)+I10*($C10/100)+I11*($C11/100)+I12*($C12/100)+I13*($C13/100)+$G5</f>
        <v>872.2</v>
      </c>
      <c r="L5" s="38">
        <f>J5*($C5/100)+J6*($C6/100)+J7*($C7/100)+J8*($C8/100)+J9*($C9/100)+J10*($C10/100)+J11*($C11/100)+J12*($C12/100)+J13*($C13/100)+$F5</f>
        <v>923.66298022599995</v>
      </c>
      <c r="M5" s="39">
        <f>K5*($C5/100)+K6*($C6/100)+K7*($C7/100)+K8*($C8/100)+K9*($C9/100)+K10*($C10/100)+K11*($C11/100)+K12*($C12/100)+K13*($C13/100)+$G5</f>
        <v>937.38902616634891</v>
      </c>
      <c r="N5" s="29"/>
      <c r="O5" s="36"/>
      <c r="Q5" s="51" t="s">
        <v>31</v>
      </c>
      <c r="R5" s="52">
        <f>-H$14/2</f>
        <v>-13.100961538461538</v>
      </c>
      <c r="S5" s="52">
        <f>I$14/2</f>
        <v>11.750599520383693</v>
      </c>
      <c r="T5" s="52">
        <f>-J$14/2</f>
        <v>-11.437365056079511</v>
      </c>
      <c r="U5" s="52">
        <f>K$14/2</f>
        <v>10.695154006799964</v>
      </c>
      <c r="V5" s="52">
        <f>-L$14/2</f>
        <v>-11.566828770013771</v>
      </c>
      <c r="W5" s="52">
        <f>M$14/2</f>
        <v>10.892852244261631</v>
      </c>
    </row>
    <row r="6" spans="1:26" ht="13" x14ac:dyDescent="0.3">
      <c r="A6" s="6"/>
      <c r="B6" s="5" t="s">
        <v>6</v>
      </c>
      <c r="C6" s="54">
        <v>2.5</v>
      </c>
      <c r="D6" s="54">
        <v>90</v>
      </c>
      <c r="E6" s="54">
        <v>92</v>
      </c>
      <c r="F6" s="55">
        <v>300</v>
      </c>
      <c r="G6" s="56">
        <v>300</v>
      </c>
      <c r="H6" s="38">
        <v>1000</v>
      </c>
      <c r="I6" s="39">
        <v>960</v>
      </c>
      <c r="J6" s="44">
        <f t="shared" ref="J6:J13" si="0">J5*($D5/100)+$F6</f>
        <v>1174.5659999999998</v>
      </c>
      <c r="K6" s="27">
        <f t="shared" ref="K6:K13" si="1">K5*($E5/100)+$G6</f>
        <v>1163.4780000000001</v>
      </c>
      <c r="L6" s="38">
        <f t="shared" ref="L6:L13" si="2">L5*($D5/100)+$F6</f>
        <v>1214.4263504237399</v>
      </c>
      <c r="M6" s="39">
        <f t="shared" ref="M6:M13" si="3">M5*($E5/100)+$G6</f>
        <v>1228.0151359046854</v>
      </c>
      <c r="N6" s="29"/>
      <c r="O6" s="36"/>
      <c r="Q6" s="51" t="s">
        <v>32</v>
      </c>
      <c r="R6" s="52">
        <f>-H$14/2</f>
        <v>-13.100961538461538</v>
      </c>
      <c r="S6" s="52">
        <f>I$14/2</f>
        <v>11.750599520383693</v>
      </c>
      <c r="T6" s="52">
        <f>-J$14/2</f>
        <v>-11.437365056079511</v>
      </c>
      <c r="U6" s="52">
        <f>K$14/2</f>
        <v>10.695154006799964</v>
      </c>
      <c r="V6" s="52">
        <f>-L$14/2</f>
        <v>-11.566828770013771</v>
      </c>
      <c r="W6" s="52">
        <f>M$14/2</f>
        <v>10.892852244261631</v>
      </c>
    </row>
    <row r="7" spans="1:26" ht="13" x14ac:dyDescent="0.3">
      <c r="A7" s="6"/>
      <c r="B7" s="5" t="s">
        <v>7</v>
      </c>
      <c r="C7" s="54">
        <v>20</v>
      </c>
      <c r="D7" s="54">
        <v>90</v>
      </c>
      <c r="E7" s="54">
        <v>92</v>
      </c>
      <c r="F7" s="55">
        <v>200</v>
      </c>
      <c r="G7" s="56">
        <v>200</v>
      </c>
      <c r="H7" s="38">
        <v>1080</v>
      </c>
      <c r="I7" s="39">
        <v>1060</v>
      </c>
      <c r="J7" s="44">
        <f t="shared" si="0"/>
        <v>1257.1093999999998</v>
      </c>
      <c r="K7" s="27">
        <f t="shared" si="1"/>
        <v>1270.39976</v>
      </c>
      <c r="L7" s="38">
        <f t="shared" si="2"/>
        <v>1292.983715381366</v>
      </c>
      <c r="M7" s="39">
        <f t="shared" si="3"/>
        <v>1329.7739250323107</v>
      </c>
      <c r="N7" s="29"/>
      <c r="O7" s="36"/>
      <c r="Q7" s="51" t="s">
        <v>33</v>
      </c>
      <c r="R7" s="52">
        <f>-H$14/2</f>
        <v>-13.100961538461538</v>
      </c>
      <c r="S7" s="52">
        <f>I$14/2</f>
        <v>11.750599520383693</v>
      </c>
      <c r="T7" s="52">
        <f>-J$14/2</f>
        <v>-11.437365056079511</v>
      </c>
      <c r="U7" s="52">
        <f>K$14/2</f>
        <v>10.695154006799964</v>
      </c>
      <c r="V7" s="52">
        <f>-L$14/2</f>
        <v>-11.566828770013771</v>
      </c>
      <c r="W7" s="52">
        <f>M$14/2</f>
        <v>10.892852244261631</v>
      </c>
    </row>
    <row r="8" spans="1:26" ht="13" x14ac:dyDescent="0.3">
      <c r="A8" s="6"/>
      <c r="B8" s="5" t="s">
        <v>8</v>
      </c>
      <c r="C8" s="54">
        <v>20</v>
      </c>
      <c r="D8" s="54">
        <v>90</v>
      </c>
      <c r="E8" s="54">
        <v>92</v>
      </c>
      <c r="F8" s="55">
        <v>200</v>
      </c>
      <c r="G8" s="56">
        <v>200</v>
      </c>
      <c r="H8" s="38">
        <v>1340</v>
      </c>
      <c r="I8" s="39">
        <v>1320</v>
      </c>
      <c r="J8" s="44">
        <f t="shared" si="0"/>
        <v>1331.3984599999999</v>
      </c>
      <c r="K8" s="27">
        <f t="shared" si="1"/>
        <v>1368.7677792000002</v>
      </c>
      <c r="L8" s="38">
        <f t="shared" si="2"/>
        <v>1363.6853438432295</v>
      </c>
      <c r="M8" s="39">
        <f t="shared" si="3"/>
        <v>1423.3920110297258</v>
      </c>
      <c r="N8" s="29"/>
      <c r="O8" s="36"/>
      <c r="Q8" s="51" t="s">
        <v>34</v>
      </c>
      <c r="R8" s="52">
        <f>-H$14/2</f>
        <v>-13.100961538461538</v>
      </c>
      <c r="S8" s="52">
        <f>I$14/2</f>
        <v>11.750599520383693</v>
      </c>
      <c r="T8" s="52">
        <f>-J$14/2</f>
        <v>-11.437365056079511</v>
      </c>
      <c r="U8" s="52">
        <f>K$14/2</f>
        <v>10.695154006799964</v>
      </c>
      <c r="V8" s="52">
        <f>-L$14/2</f>
        <v>-11.566828770013771</v>
      </c>
      <c r="W8" s="52">
        <f>M$14/2</f>
        <v>10.892852244261631</v>
      </c>
    </row>
    <row r="9" spans="1:26" ht="13" x14ac:dyDescent="0.3">
      <c r="A9" s="6"/>
      <c r="B9" s="5" t="s">
        <v>9</v>
      </c>
      <c r="C9" s="54">
        <v>5</v>
      </c>
      <c r="D9" s="54">
        <v>90</v>
      </c>
      <c r="E9" s="54">
        <v>92</v>
      </c>
      <c r="F9" s="55">
        <v>100</v>
      </c>
      <c r="G9" s="56">
        <v>100</v>
      </c>
      <c r="H9" s="38">
        <v>1260</v>
      </c>
      <c r="I9" s="39">
        <v>1220</v>
      </c>
      <c r="J9" s="44">
        <f t="shared" si="0"/>
        <v>1298.2586139999999</v>
      </c>
      <c r="K9" s="27">
        <f t="shared" si="1"/>
        <v>1359.2663568640003</v>
      </c>
      <c r="L9" s="38">
        <f t="shared" si="2"/>
        <v>1327.3168094589066</v>
      </c>
      <c r="M9" s="39">
        <f t="shared" si="3"/>
        <v>1409.5206501473479</v>
      </c>
      <c r="N9" s="29"/>
      <c r="O9" s="36"/>
      <c r="Q9" s="51" t="s">
        <v>35</v>
      </c>
      <c r="R9" s="52">
        <f>-H$15/4.5</f>
        <v>-13.728632478632479</v>
      </c>
      <c r="S9" s="52">
        <f>I$15/4.5</f>
        <v>13.535837996269651</v>
      </c>
      <c r="T9" s="52">
        <f t="shared" ref="T9:T17" si="4">-J$15/4.5</f>
        <v>-13.64101485745773</v>
      </c>
      <c r="U9" s="52">
        <f t="shared" ref="U9:U17" si="5">K$15/4.5</f>
        <v>13.482974689526758</v>
      </c>
      <c r="V9" s="52">
        <f t="shared" ref="V9:V17" si="6">-L$15/4.5</f>
        <v>-13.600235960026811</v>
      </c>
      <c r="W9" s="52">
        <f t="shared" ref="W9:W17" si="7">M$15/4.5</f>
        <v>13.423535426355562</v>
      </c>
    </row>
    <row r="10" spans="1:26" ht="13" x14ac:dyDescent="0.3">
      <c r="A10" s="6"/>
      <c r="B10" s="5" t="s">
        <v>10</v>
      </c>
      <c r="C10" s="54">
        <v>1</v>
      </c>
      <c r="D10" s="54">
        <v>80</v>
      </c>
      <c r="E10" s="54">
        <v>84</v>
      </c>
      <c r="F10" s="55">
        <v>0</v>
      </c>
      <c r="G10" s="56">
        <v>0</v>
      </c>
      <c r="H10" s="38">
        <v>1140</v>
      </c>
      <c r="I10" s="39">
        <v>1120</v>
      </c>
      <c r="J10" s="44">
        <f t="shared" si="0"/>
        <v>1168.4327526</v>
      </c>
      <c r="K10" s="27">
        <f t="shared" si="1"/>
        <v>1250.5250483148802</v>
      </c>
      <c r="L10" s="38">
        <f t="shared" si="2"/>
        <v>1194.5851285130159</v>
      </c>
      <c r="M10" s="39">
        <f t="shared" si="3"/>
        <v>1296.75899813556</v>
      </c>
      <c r="N10" s="29"/>
      <c r="O10" s="36"/>
      <c r="Q10" s="51" t="s">
        <v>36</v>
      </c>
      <c r="R10" s="52">
        <f t="shared" ref="R10:R17" si="8">-H$15/4.5</f>
        <v>-13.728632478632479</v>
      </c>
      <c r="S10" s="52">
        <f t="shared" ref="S10:S17" si="9">I$15/4.5</f>
        <v>13.535837996269651</v>
      </c>
      <c r="T10" s="52">
        <f t="shared" si="4"/>
        <v>-13.64101485745773</v>
      </c>
      <c r="U10" s="52">
        <f t="shared" si="5"/>
        <v>13.482974689526758</v>
      </c>
      <c r="V10" s="52">
        <f t="shared" si="6"/>
        <v>-13.600235960026811</v>
      </c>
      <c r="W10" s="52">
        <f t="shared" si="7"/>
        <v>13.423535426355562</v>
      </c>
    </row>
    <row r="11" spans="1:26" ht="13" x14ac:dyDescent="0.3">
      <c r="A11" s="6"/>
      <c r="B11" s="5" t="s">
        <v>11</v>
      </c>
      <c r="C11" s="54">
        <v>0</v>
      </c>
      <c r="D11" s="54">
        <v>70</v>
      </c>
      <c r="E11" s="54">
        <v>75</v>
      </c>
      <c r="F11" s="55">
        <v>0</v>
      </c>
      <c r="G11" s="56">
        <v>0</v>
      </c>
      <c r="H11" s="38">
        <v>640</v>
      </c>
      <c r="I11" s="39">
        <v>720</v>
      </c>
      <c r="J11" s="44">
        <f t="shared" si="0"/>
        <v>934.74620207999999</v>
      </c>
      <c r="K11" s="27">
        <f t="shared" si="1"/>
        <v>1050.4410405844994</v>
      </c>
      <c r="L11" s="38">
        <f t="shared" si="2"/>
        <v>955.66810281041273</v>
      </c>
      <c r="M11" s="39">
        <f t="shared" si="3"/>
        <v>1089.2775584338704</v>
      </c>
      <c r="N11" s="29"/>
      <c r="O11" s="36"/>
      <c r="Q11" s="51" t="s">
        <v>37</v>
      </c>
      <c r="R11" s="52">
        <f t="shared" si="8"/>
        <v>-13.728632478632479</v>
      </c>
      <c r="S11" s="52">
        <f t="shared" si="9"/>
        <v>13.535837996269651</v>
      </c>
      <c r="T11" s="52">
        <f t="shared" si="4"/>
        <v>-13.64101485745773</v>
      </c>
      <c r="U11" s="52">
        <f t="shared" si="5"/>
        <v>13.482974689526758</v>
      </c>
      <c r="V11" s="52">
        <f t="shared" si="6"/>
        <v>-13.600235960026811</v>
      </c>
      <c r="W11" s="52">
        <f t="shared" si="7"/>
        <v>13.423535426355562</v>
      </c>
    </row>
    <row r="12" spans="1:26" ht="13" x14ac:dyDescent="0.3">
      <c r="A12" s="6"/>
      <c r="B12" s="5" t="s">
        <v>12</v>
      </c>
      <c r="C12" s="54">
        <v>0</v>
      </c>
      <c r="D12" s="54">
        <v>45</v>
      </c>
      <c r="E12" s="54">
        <v>50</v>
      </c>
      <c r="F12" s="55">
        <v>0</v>
      </c>
      <c r="G12" s="56">
        <v>0</v>
      </c>
      <c r="H12" s="38">
        <v>460</v>
      </c>
      <c r="I12" s="39">
        <v>560</v>
      </c>
      <c r="J12" s="44">
        <f t="shared" si="0"/>
        <v>654.322341456</v>
      </c>
      <c r="K12" s="27">
        <f t="shared" si="1"/>
        <v>787.83078043837463</v>
      </c>
      <c r="L12" s="38">
        <f t="shared" si="2"/>
        <v>668.96767196728888</v>
      </c>
      <c r="M12" s="39">
        <f t="shared" si="3"/>
        <v>816.95816882540271</v>
      </c>
      <c r="N12" s="29"/>
      <c r="O12" s="36"/>
      <c r="Q12" s="51" t="s">
        <v>38</v>
      </c>
      <c r="R12" s="52">
        <f t="shared" si="8"/>
        <v>-13.728632478632479</v>
      </c>
      <c r="S12" s="52">
        <f t="shared" si="9"/>
        <v>13.535837996269651</v>
      </c>
      <c r="T12" s="52">
        <f t="shared" si="4"/>
        <v>-13.64101485745773</v>
      </c>
      <c r="U12" s="52">
        <f t="shared" si="5"/>
        <v>13.482974689526758</v>
      </c>
      <c r="V12" s="52">
        <f t="shared" si="6"/>
        <v>-13.600235960026811</v>
      </c>
      <c r="W12" s="52">
        <f t="shared" si="7"/>
        <v>13.423535426355562</v>
      </c>
    </row>
    <row r="13" spans="1:26" ht="13.5" thickBot="1" x14ac:dyDescent="0.35">
      <c r="A13" s="6"/>
      <c r="B13" s="5" t="s">
        <v>22</v>
      </c>
      <c r="C13" s="54">
        <v>0</v>
      </c>
      <c r="D13" s="54">
        <v>5</v>
      </c>
      <c r="E13" s="54">
        <v>10</v>
      </c>
      <c r="F13" s="55">
        <v>0</v>
      </c>
      <c r="G13" s="56">
        <v>0</v>
      </c>
      <c r="H13" s="40">
        <v>220</v>
      </c>
      <c r="I13" s="41">
        <v>380</v>
      </c>
      <c r="J13" s="53">
        <f t="shared" si="0"/>
        <v>294.44505365520001</v>
      </c>
      <c r="K13" s="33">
        <f t="shared" si="1"/>
        <v>393.91539021918732</v>
      </c>
      <c r="L13" s="40">
        <f t="shared" si="2"/>
        <v>301.03545238528</v>
      </c>
      <c r="M13" s="41">
        <f t="shared" si="3"/>
        <v>408.47908441270135</v>
      </c>
      <c r="N13" s="29"/>
      <c r="O13" s="36"/>
      <c r="Q13" s="51" t="s">
        <v>39</v>
      </c>
      <c r="R13" s="52">
        <f t="shared" si="8"/>
        <v>-13.728632478632479</v>
      </c>
      <c r="S13" s="52">
        <f t="shared" si="9"/>
        <v>13.535837996269651</v>
      </c>
      <c r="T13" s="52">
        <f t="shared" si="4"/>
        <v>-13.64101485745773</v>
      </c>
      <c r="U13" s="52">
        <f t="shared" si="5"/>
        <v>13.482974689526758</v>
      </c>
      <c r="V13" s="52">
        <f t="shared" si="6"/>
        <v>-13.600235960026811</v>
      </c>
      <c r="W13" s="52">
        <f t="shared" si="7"/>
        <v>13.423535426355562</v>
      </c>
    </row>
    <row r="14" spans="1:26" s="13" customFormat="1" ht="13" x14ac:dyDescent="0.3">
      <c r="A14" s="22">
        <v>1</v>
      </c>
      <c r="B14" s="72" t="s">
        <v>25</v>
      </c>
      <c r="C14" s="72"/>
      <c r="D14" s="72"/>
      <c r="E14" s="72"/>
      <c r="F14" s="72"/>
      <c r="G14" s="72"/>
      <c r="H14" s="34">
        <f t="shared" ref="H14:M14" si="10">(H$5+H$6)/(SUM(H5:H13))*100</f>
        <v>26.201923076923077</v>
      </c>
      <c r="I14" s="34">
        <f t="shared" si="10"/>
        <v>23.501199040767386</v>
      </c>
      <c r="J14" s="21">
        <f t="shared" si="10"/>
        <v>22.874730112159021</v>
      </c>
      <c r="K14" s="21">
        <f t="shared" si="10"/>
        <v>21.390308013599928</v>
      </c>
      <c r="L14" s="34">
        <f t="shared" si="10"/>
        <v>23.133657540027542</v>
      </c>
      <c r="M14" s="34">
        <f t="shared" si="10"/>
        <v>21.785704488523262</v>
      </c>
      <c r="N14" s="29"/>
      <c r="O14" s="29"/>
      <c r="P14" s="12"/>
      <c r="Q14" s="51" t="s">
        <v>40</v>
      </c>
      <c r="R14" s="52">
        <f t="shared" si="8"/>
        <v>-13.728632478632479</v>
      </c>
      <c r="S14" s="52">
        <f t="shared" si="9"/>
        <v>13.535837996269651</v>
      </c>
      <c r="T14" s="52">
        <f t="shared" si="4"/>
        <v>-13.64101485745773</v>
      </c>
      <c r="U14" s="52">
        <f t="shared" si="5"/>
        <v>13.482974689526758</v>
      </c>
      <c r="V14" s="52">
        <f t="shared" si="6"/>
        <v>-13.600235960026811</v>
      </c>
      <c r="W14" s="52">
        <f t="shared" si="7"/>
        <v>13.423535426355562</v>
      </c>
      <c r="X14" s="12"/>
      <c r="Y14" s="12"/>
      <c r="Z14" s="12"/>
    </row>
    <row r="15" spans="1:26" s="13" customFormat="1" ht="13" x14ac:dyDescent="0.3">
      <c r="A15" s="22">
        <v>2</v>
      </c>
      <c r="B15" s="73" t="s">
        <v>26</v>
      </c>
      <c r="C15" s="73"/>
      <c r="D15" s="73"/>
      <c r="E15" s="73"/>
      <c r="F15" s="73"/>
      <c r="G15" s="73"/>
      <c r="H15" s="21">
        <f t="shared" ref="H15:M15" si="11">(H$7+H$8+H$9+H$10+0.5*H$11)/(SUM(H5:H13))*100</f>
        <v>61.778846153846153</v>
      </c>
      <c r="I15" s="21">
        <f t="shared" si="11"/>
        <v>60.911270983213427</v>
      </c>
      <c r="J15" s="21">
        <f t="shared" si="11"/>
        <v>61.384566858559786</v>
      </c>
      <c r="K15" s="21">
        <f t="shared" si="11"/>
        <v>60.67338610287041</v>
      </c>
      <c r="L15" s="21">
        <f t="shared" si="11"/>
        <v>61.20106182012065</v>
      </c>
      <c r="M15" s="21">
        <f t="shared" si="11"/>
        <v>60.405909418600025</v>
      </c>
      <c r="N15" s="29"/>
      <c r="O15" s="29"/>
      <c r="P15" s="12"/>
      <c r="Q15" s="51" t="s">
        <v>41</v>
      </c>
      <c r="R15" s="52">
        <f t="shared" si="8"/>
        <v>-13.728632478632479</v>
      </c>
      <c r="S15" s="52">
        <f t="shared" si="9"/>
        <v>13.535837996269651</v>
      </c>
      <c r="T15" s="52">
        <f t="shared" si="4"/>
        <v>-13.64101485745773</v>
      </c>
      <c r="U15" s="52">
        <f t="shared" si="5"/>
        <v>13.482974689526758</v>
      </c>
      <c r="V15" s="52">
        <f t="shared" si="6"/>
        <v>-13.600235960026811</v>
      </c>
      <c r="W15" s="52">
        <f t="shared" si="7"/>
        <v>13.423535426355562</v>
      </c>
      <c r="X15" s="12"/>
      <c r="Y15" s="12"/>
      <c r="Z15" s="12"/>
    </row>
    <row r="16" spans="1:26" s="13" customFormat="1" ht="13" x14ac:dyDescent="0.3">
      <c r="A16" s="22">
        <v>3</v>
      </c>
      <c r="B16" s="73" t="s">
        <v>27</v>
      </c>
      <c r="C16" s="73"/>
      <c r="D16" s="73"/>
      <c r="E16" s="73"/>
      <c r="F16" s="73"/>
      <c r="G16" s="73"/>
      <c r="H16" s="21">
        <f t="shared" ref="H16:M16" si="12">(0.5*H$11+H$12+H$13)/(SUM(H5:H13))*100</f>
        <v>12.01923076923077</v>
      </c>
      <c r="I16" s="21">
        <f t="shared" si="12"/>
        <v>15.587529976019185</v>
      </c>
      <c r="J16" s="21">
        <f t="shared" si="12"/>
        <v>15.740703029281178</v>
      </c>
      <c r="K16" s="21">
        <f t="shared" si="12"/>
        <v>17.93630588352967</v>
      </c>
      <c r="L16" s="21">
        <f t="shared" si="12"/>
        <v>15.665280639851787</v>
      </c>
      <c r="M16" s="21">
        <f t="shared" si="12"/>
        <v>17.808386092876731</v>
      </c>
      <c r="N16" s="29"/>
      <c r="O16" s="29"/>
      <c r="P16" s="12"/>
      <c r="Q16" s="51" t="s">
        <v>42</v>
      </c>
      <c r="R16" s="52">
        <f t="shared" si="8"/>
        <v>-13.728632478632479</v>
      </c>
      <c r="S16" s="52">
        <f t="shared" si="9"/>
        <v>13.535837996269651</v>
      </c>
      <c r="T16" s="52">
        <f t="shared" si="4"/>
        <v>-13.64101485745773</v>
      </c>
      <c r="U16" s="52">
        <f t="shared" si="5"/>
        <v>13.482974689526758</v>
      </c>
      <c r="V16" s="52">
        <f t="shared" si="6"/>
        <v>-13.600235960026811</v>
      </c>
      <c r="W16" s="52">
        <f t="shared" si="7"/>
        <v>13.423535426355562</v>
      </c>
      <c r="X16" s="12"/>
      <c r="Y16" s="12"/>
      <c r="Z16" s="12"/>
    </row>
    <row r="17" spans="1:23" ht="7.5" customHeight="1" x14ac:dyDescent="0.2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8"/>
      <c r="O17" s="58"/>
      <c r="Q17" s="51" t="s">
        <v>43</v>
      </c>
      <c r="R17" s="52">
        <f t="shared" si="8"/>
        <v>-13.728632478632479</v>
      </c>
      <c r="S17" s="52">
        <f t="shared" si="9"/>
        <v>13.535837996269651</v>
      </c>
      <c r="T17" s="52">
        <f t="shared" si="4"/>
        <v>-13.64101485745773</v>
      </c>
      <c r="U17" s="52">
        <f t="shared" si="5"/>
        <v>13.482974689526758</v>
      </c>
      <c r="V17" s="52">
        <f t="shared" si="6"/>
        <v>-13.600235960026811</v>
      </c>
      <c r="W17" s="52">
        <f t="shared" si="7"/>
        <v>13.423535426355562</v>
      </c>
    </row>
    <row r="18" spans="1:23" ht="13" x14ac:dyDescent="0.3">
      <c r="A18" s="48"/>
      <c r="B18" s="48"/>
      <c r="C18" s="48"/>
      <c r="D18" s="48"/>
      <c r="E18" s="48"/>
      <c r="F18" s="48"/>
      <c r="G18" s="48"/>
      <c r="H18" s="47"/>
      <c r="I18" s="48"/>
      <c r="J18" s="48"/>
      <c r="K18" s="48"/>
      <c r="L18" s="48"/>
      <c r="M18" s="48"/>
      <c r="N18" s="49"/>
      <c r="O18" s="48"/>
      <c r="Q18" s="51" t="s">
        <v>44</v>
      </c>
      <c r="R18" s="52">
        <f>-H$16/2.5</f>
        <v>-4.8076923076923084</v>
      </c>
      <c r="S18" s="52">
        <f>I$16/2.5</f>
        <v>6.2350119904076742</v>
      </c>
      <c r="T18" s="52">
        <f>-J$16/2.5</f>
        <v>-6.2962812117124711</v>
      </c>
      <c r="U18" s="52">
        <f>K$16/2.5</f>
        <v>7.1745223534118683</v>
      </c>
      <c r="V18" s="52">
        <f>-L$16/2.5</f>
        <v>-6.2661122559407145</v>
      </c>
      <c r="W18" s="52">
        <f>M$16/2.5</f>
        <v>7.1233544371506925</v>
      </c>
    </row>
    <row r="19" spans="1:23" ht="13" x14ac:dyDescent="0.3">
      <c r="A19" s="2"/>
      <c r="B19" s="2"/>
      <c r="C19" s="2"/>
      <c r="D19" s="2"/>
      <c r="E19" s="2"/>
      <c r="F19" s="2"/>
      <c r="G19" s="2"/>
      <c r="I19" s="2"/>
      <c r="J19" s="24"/>
      <c r="K19" s="2"/>
      <c r="L19" s="2"/>
      <c r="M19" s="2"/>
      <c r="N19" s="8">
        <f>-M14/2</f>
        <v>-10.892852244261631</v>
      </c>
      <c r="O19" s="8">
        <f>L14/2</f>
        <v>11.566828770013771</v>
      </c>
      <c r="Q19" s="51" t="s">
        <v>45</v>
      </c>
      <c r="R19" s="52">
        <f>-H$16/2.5</f>
        <v>-4.8076923076923084</v>
      </c>
      <c r="S19" s="52">
        <f>I$16/2.5</f>
        <v>6.2350119904076742</v>
      </c>
      <c r="T19" s="52">
        <f>-J$16/2.5</f>
        <v>-6.2962812117124711</v>
      </c>
      <c r="U19" s="52">
        <f>K$16/2.5</f>
        <v>7.1745223534118683</v>
      </c>
      <c r="V19" s="52">
        <f>-L$16/2.5</f>
        <v>-6.2661122559407145</v>
      </c>
      <c r="W19" s="52">
        <f>M$16/2.5</f>
        <v>7.1233544371506925</v>
      </c>
    </row>
    <row r="20" spans="1:23" x14ac:dyDescent="0.25">
      <c r="A20" s="2"/>
      <c r="B20" s="2"/>
      <c r="C20" s="2"/>
      <c r="D20" s="2"/>
      <c r="E20" s="2"/>
      <c r="F20" s="2"/>
      <c r="G20" s="2"/>
      <c r="I20" s="2"/>
      <c r="K20" s="2"/>
      <c r="L20" s="2"/>
      <c r="M20" s="2"/>
      <c r="N20" s="8">
        <f>-M14/2</f>
        <v>-10.892852244261631</v>
      </c>
      <c r="O20" s="8">
        <f>L14/2</f>
        <v>11.566828770013771</v>
      </c>
      <c r="Q20" s="51" t="s">
        <v>46</v>
      </c>
      <c r="R20" s="52">
        <f>-H$16/2.5</f>
        <v>-4.8076923076923084</v>
      </c>
      <c r="S20" s="52">
        <f>I$16/2.5</f>
        <v>6.2350119904076742</v>
      </c>
      <c r="T20" s="52">
        <f>-J$16/2.5</f>
        <v>-6.2962812117124711</v>
      </c>
      <c r="U20" s="52">
        <f>K$16/2.5</f>
        <v>7.1745223534118683</v>
      </c>
      <c r="V20" s="52">
        <f>-L$16/2.5</f>
        <v>-6.2661122559407145</v>
      </c>
      <c r="W20" s="52">
        <f>M$16/2.5</f>
        <v>7.1233544371506925</v>
      </c>
    </row>
    <row r="21" spans="1:23" ht="13" x14ac:dyDescent="0.3">
      <c r="A21" s="2"/>
      <c r="B21" s="2"/>
      <c r="C21" s="2"/>
      <c r="D21" s="2"/>
      <c r="E21" s="2"/>
      <c r="F21" s="2"/>
      <c r="G21" s="2"/>
      <c r="I21" s="2"/>
      <c r="J21" s="24" t="s">
        <v>30</v>
      </c>
      <c r="K21" s="2"/>
      <c r="L21" s="2"/>
      <c r="M21" s="2"/>
      <c r="N21" s="8">
        <f>-M14/2</f>
        <v>-10.892852244261631</v>
      </c>
      <c r="O21" s="8">
        <f>L14/2</f>
        <v>11.566828770013771</v>
      </c>
      <c r="Q21" s="51" t="s">
        <v>47</v>
      </c>
      <c r="R21" s="52">
        <f>-H$16/2.5</f>
        <v>-4.8076923076923084</v>
      </c>
      <c r="S21" s="52">
        <f>I$16/2.5</f>
        <v>6.2350119904076742</v>
      </c>
      <c r="T21" s="52">
        <f>-J$16/2.5</f>
        <v>-6.2962812117124711</v>
      </c>
      <c r="U21" s="52">
        <f>K$16/2.5</f>
        <v>7.1745223534118683</v>
      </c>
      <c r="V21" s="52">
        <f>-L$16/2.5</f>
        <v>-6.2661122559407145</v>
      </c>
      <c r="W21" s="52">
        <f>M$16/2.5</f>
        <v>7.1233544371506925</v>
      </c>
    </row>
    <row r="22" spans="1:23" ht="13" x14ac:dyDescent="0.3">
      <c r="A22" s="2"/>
      <c r="B22" s="2"/>
      <c r="C22" s="2"/>
      <c r="D22" s="2"/>
      <c r="E22" s="2"/>
      <c r="F22" s="2"/>
      <c r="G22" s="2"/>
      <c r="I22" s="2"/>
      <c r="J22" s="24"/>
      <c r="K22" s="2"/>
      <c r="L22" s="2"/>
      <c r="M22" s="2"/>
      <c r="N22" s="8">
        <f>-M14/2</f>
        <v>-10.892852244261631</v>
      </c>
      <c r="O22" s="8">
        <f>L14/2</f>
        <v>11.566828770013771</v>
      </c>
      <c r="Q22" s="51" t="s">
        <v>48</v>
      </c>
      <c r="R22" s="52">
        <f>-H$16/2.5</f>
        <v>-4.8076923076923084</v>
      </c>
      <c r="S22" s="52">
        <f>I$16/2.5</f>
        <v>6.2350119904076742</v>
      </c>
      <c r="T22" s="52">
        <f>-J$16/2.5</f>
        <v>-6.2962812117124711</v>
      </c>
      <c r="U22" s="52">
        <f>K$16/2.5</f>
        <v>7.1745223534118683</v>
      </c>
      <c r="V22" s="52">
        <f>-L$16/2.5</f>
        <v>-6.2661122559407145</v>
      </c>
      <c r="W22" s="52">
        <f>M$16/2.5</f>
        <v>7.1233544371506925</v>
      </c>
    </row>
    <row r="23" spans="1:23" ht="13" x14ac:dyDescent="0.3">
      <c r="A23" s="2"/>
      <c r="B23" s="2"/>
      <c r="C23" s="2"/>
      <c r="D23" s="2"/>
      <c r="E23" s="2"/>
      <c r="F23" s="2"/>
      <c r="G23" s="2"/>
      <c r="I23" s="2"/>
      <c r="J23" s="24"/>
      <c r="K23" s="2"/>
      <c r="L23" s="2"/>
      <c r="M23" s="2"/>
      <c r="N23" s="8">
        <f>-M15/4.5</f>
        <v>-13.423535426355562</v>
      </c>
      <c r="O23" s="8">
        <f>L15/4.5</f>
        <v>13.600235960026811</v>
      </c>
    </row>
    <row r="24" spans="1:23" x14ac:dyDescent="0.25">
      <c r="A24" s="2"/>
      <c r="B24" s="2"/>
      <c r="C24" s="2"/>
      <c r="D24" s="2"/>
      <c r="E24" s="2"/>
      <c r="F24" s="2"/>
      <c r="G24" s="2"/>
      <c r="I24" s="2"/>
      <c r="K24" s="2"/>
      <c r="L24" s="2"/>
      <c r="M24" s="2"/>
      <c r="N24" s="8">
        <f>-M15/4.5</f>
        <v>-13.423535426355562</v>
      </c>
      <c r="O24" s="8">
        <f>L15/4.5</f>
        <v>13.600235960026811</v>
      </c>
    </row>
    <row r="25" spans="1:23" ht="13" x14ac:dyDescent="0.3">
      <c r="A25" s="2"/>
      <c r="B25" s="2"/>
      <c r="C25" s="2"/>
      <c r="D25" s="2"/>
      <c r="E25" s="2"/>
      <c r="F25" s="2"/>
      <c r="G25" s="2"/>
      <c r="I25" s="2"/>
      <c r="J25" s="24" t="s">
        <v>29</v>
      </c>
      <c r="K25" s="2"/>
      <c r="L25" s="2"/>
      <c r="M25" s="2"/>
      <c r="N25" s="8">
        <f>-M15/4.5</f>
        <v>-13.423535426355562</v>
      </c>
      <c r="O25" s="8">
        <f>L15/4.5</f>
        <v>13.600235960026811</v>
      </c>
    </row>
    <row r="26" spans="1:23" ht="13" x14ac:dyDescent="0.3">
      <c r="A26" s="2"/>
      <c r="B26" s="2"/>
      <c r="C26" s="2"/>
      <c r="D26" s="2"/>
      <c r="E26" s="2"/>
      <c r="F26" s="2"/>
      <c r="G26" s="2"/>
      <c r="I26" s="2"/>
      <c r="J26" s="25"/>
      <c r="K26" s="2"/>
      <c r="L26" s="2"/>
      <c r="M26" s="2"/>
      <c r="N26" s="8">
        <f>-M15/4.5</f>
        <v>-13.423535426355562</v>
      </c>
      <c r="O26" s="8">
        <f>L15/4.5</f>
        <v>13.600235960026811</v>
      </c>
    </row>
    <row r="27" spans="1:23" ht="13" x14ac:dyDescent="0.3">
      <c r="A27" s="2"/>
      <c r="B27" s="2"/>
      <c r="C27" s="2"/>
      <c r="D27" s="2"/>
      <c r="E27" s="2"/>
      <c r="F27" s="2"/>
      <c r="G27" s="2"/>
      <c r="I27" s="2"/>
      <c r="J27" s="24"/>
      <c r="K27" s="2"/>
      <c r="L27" s="2"/>
      <c r="M27" s="2"/>
      <c r="N27" s="8">
        <f>-M15/4.5</f>
        <v>-13.423535426355562</v>
      </c>
      <c r="O27" s="8">
        <f>L15/4.5</f>
        <v>13.600235960026811</v>
      </c>
    </row>
    <row r="28" spans="1:23" x14ac:dyDescent="0.25">
      <c r="A28" s="2"/>
      <c r="B28" s="2"/>
      <c r="C28" s="2"/>
      <c r="D28" s="2"/>
      <c r="E28" s="2"/>
      <c r="F28" s="2"/>
      <c r="G28" s="2"/>
      <c r="I28" s="2"/>
      <c r="K28" s="2"/>
      <c r="L28" s="2"/>
      <c r="M28" s="2"/>
      <c r="N28" s="8">
        <f>-M15/4.5</f>
        <v>-13.423535426355562</v>
      </c>
      <c r="O28" s="8">
        <f>L15/4.5</f>
        <v>13.600235960026811</v>
      </c>
    </row>
    <row r="29" spans="1:23" ht="13" x14ac:dyDescent="0.3">
      <c r="A29" s="2"/>
      <c r="B29" s="2"/>
      <c r="C29" s="2"/>
      <c r="D29" s="2"/>
      <c r="E29" s="2"/>
      <c r="F29" s="2"/>
      <c r="G29" s="2"/>
      <c r="I29" s="2"/>
      <c r="J29" s="25" t="s">
        <v>28</v>
      </c>
      <c r="K29" s="2"/>
      <c r="L29" s="2"/>
      <c r="M29" s="2"/>
      <c r="N29" s="8">
        <f>-M15/4.5</f>
        <v>-13.423535426355562</v>
      </c>
      <c r="O29" s="8">
        <f>L15/4.5</f>
        <v>13.600235960026811</v>
      </c>
    </row>
    <row r="30" spans="1:23" ht="13" x14ac:dyDescent="0.3">
      <c r="A30" s="2"/>
      <c r="B30" s="2"/>
      <c r="C30" s="2"/>
      <c r="D30" s="2"/>
      <c r="E30" s="2"/>
      <c r="F30" s="2"/>
      <c r="G30" s="2"/>
      <c r="I30" s="2"/>
      <c r="J30" s="24"/>
      <c r="K30" s="2"/>
      <c r="L30" s="2"/>
      <c r="M30" s="2"/>
      <c r="N30" s="8">
        <f>-M15/4.5</f>
        <v>-13.423535426355562</v>
      </c>
      <c r="O30" s="8">
        <f>L15/4.5</f>
        <v>13.600235960026811</v>
      </c>
    </row>
    <row r="31" spans="1:23" ht="13" x14ac:dyDescent="0.3">
      <c r="A31" s="2"/>
      <c r="B31" s="2"/>
      <c r="C31" s="2"/>
      <c r="D31" s="2"/>
      <c r="E31" s="2"/>
      <c r="F31" s="2"/>
      <c r="G31" s="2"/>
      <c r="I31" s="2"/>
      <c r="J31" s="24"/>
      <c r="K31" s="2"/>
      <c r="L31" s="2"/>
      <c r="M31" s="2"/>
      <c r="N31" s="8">
        <f>-M15/4.5</f>
        <v>-13.423535426355562</v>
      </c>
      <c r="O31" s="8">
        <f>L15/4.5</f>
        <v>13.600235960026811</v>
      </c>
    </row>
    <row r="32" spans="1:23" ht="13" x14ac:dyDescent="0.3">
      <c r="A32" s="2"/>
      <c r="B32" s="2"/>
      <c r="C32" s="2"/>
      <c r="D32" s="2"/>
      <c r="E32" s="2"/>
      <c r="F32" s="2"/>
      <c r="G32" s="2"/>
      <c r="I32" s="2"/>
      <c r="J32" s="24"/>
      <c r="K32" s="2"/>
      <c r="L32" s="2"/>
      <c r="M32" s="2"/>
      <c r="N32" s="8">
        <f>-M16/2.5</f>
        <v>-7.1233544371506925</v>
      </c>
      <c r="O32" s="8">
        <f>L16/2.5</f>
        <v>6.2661122559407145</v>
      </c>
    </row>
    <row r="33" spans="10:23" s="2" customFormat="1" x14ac:dyDescent="0.25">
      <c r="J33" s="50"/>
      <c r="N33" s="8">
        <f>-M16/2.5</f>
        <v>-7.1233544371506925</v>
      </c>
      <c r="O33" s="8">
        <f>L16/2.5</f>
        <v>6.2661122559407145</v>
      </c>
      <c r="Q33" s="51"/>
      <c r="R33" s="42"/>
      <c r="S33" s="42"/>
      <c r="T33" s="42"/>
      <c r="U33" s="42"/>
      <c r="V33" s="42"/>
      <c r="W33" s="42"/>
    </row>
    <row r="34" spans="10:23" s="2" customFormat="1" x14ac:dyDescent="0.25">
      <c r="N34" s="8">
        <f>-M16/2.5</f>
        <v>-7.1233544371506925</v>
      </c>
      <c r="O34" s="8">
        <f>L16/2.5</f>
        <v>6.2661122559407145</v>
      </c>
      <c r="Q34" s="51"/>
      <c r="R34" s="42"/>
      <c r="S34" s="42"/>
      <c r="T34" s="42"/>
      <c r="U34" s="42"/>
      <c r="V34" s="42"/>
      <c r="W34" s="42"/>
    </row>
    <row r="35" spans="10:23" s="2" customFormat="1" x14ac:dyDescent="0.25">
      <c r="N35" s="8">
        <f>-M16/2.5</f>
        <v>-7.1233544371506925</v>
      </c>
      <c r="O35" s="8">
        <f>L16/2.5</f>
        <v>6.2661122559407145</v>
      </c>
      <c r="Q35" s="51"/>
      <c r="R35" s="42"/>
      <c r="S35" s="42"/>
      <c r="T35" s="42"/>
      <c r="U35" s="42"/>
      <c r="V35" s="42"/>
      <c r="W35" s="42"/>
    </row>
    <row r="36" spans="10:23" s="2" customFormat="1" x14ac:dyDescent="0.25">
      <c r="N36" s="8">
        <f>-M16/2.5</f>
        <v>-7.1233544371506925</v>
      </c>
      <c r="O36" s="8">
        <f>L16/2.5</f>
        <v>6.2661122559407145</v>
      </c>
      <c r="Q36" s="51"/>
      <c r="R36" s="42"/>
      <c r="S36" s="42"/>
      <c r="T36" s="42"/>
      <c r="U36" s="42"/>
      <c r="V36" s="42"/>
      <c r="W36" s="42"/>
    </row>
    <row r="37" spans="10:23" s="2" customFormat="1" x14ac:dyDescent="0.25">
      <c r="N37" s="14"/>
      <c r="O37" s="14"/>
      <c r="Q37" s="51"/>
      <c r="R37" s="42"/>
      <c r="S37" s="42"/>
      <c r="T37" s="42"/>
      <c r="U37" s="42"/>
      <c r="V37" s="42"/>
      <c r="W37" s="42"/>
    </row>
    <row r="38" spans="10:23" s="2" customFormat="1" x14ac:dyDescent="0.25">
      <c r="N38" s="14"/>
      <c r="O38" s="14"/>
      <c r="Q38" s="51"/>
      <c r="R38" s="42"/>
      <c r="S38" s="42"/>
      <c r="T38" s="42"/>
      <c r="U38" s="42"/>
      <c r="V38" s="42"/>
      <c r="W38" s="42"/>
    </row>
    <row r="39" spans="10:23" s="2" customFormat="1" x14ac:dyDescent="0.25">
      <c r="N39" s="14"/>
      <c r="O39" s="14"/>
      <c r="Q39" s="51"/>
      <c r="R39" s="42"/>
      <c r="S39" s="42"/>
      <c r="T39" s="42"/>
      <c r="U39" s="42"/>
      <c r="V39" s="42"/>
      <c r="W39" s="42"/>
    </row>
    <row r="40" spans="10:23" s="2" customFormat="1" x14ac:dyDescent="0.25">
      <c r="N40" s="14"/>
      <c r="Q40" s="51"/>
      <c r="R40" s="42"/>
      <c r="S40" s="42"/>
      <c r="T40" s="42"/>
      <c r="U40" s="42"/>
      <c r="V40" s="42"/>
      <c r="W40" s="42"/>
    </row>
    <row r="41" spans="10:23" s="2" customFormat="1" x14ac:dyDescent="0.25">
      <c r="N41" s="14"/>
      <c r="Q41" s="51"/>
      <c r="R41" s="42"/>
      <c r="S41" s="42"/>
      <c r="T41" s="42"/>
      <c r="U41" s="42"/>
      <c r="V41" s="42"/>
      <c r="W41" s="42"/>
    </row>
    <row r="42" spans="10:23" s="2" customFormat="1" x14ac:dyDescent="0.25">
      <c r="N42" s="14"/>
      <c r="Q42" s="51"/>
      <c r="R42" s="42"/>
      <c r="S42" s="42"/>
      <c r="T42" s="42"/>
      <c r="U42" s="42"/>
      <c r="V42" s="42"/>
      <c r="W42" s="42"/>
    </row>
    <row r="43" spans="10:23" s="2" customFormat="1" x14ac:dyDescent="0.25">
      <c r="N43" s="14"/>
      <c r="Q43" s="51"/>
      <c r="R43" s="42"/>
      <c r="S43" s="42"/>
      <c r="T43" s="42"/>
      <c r="U43" s="42"/>
      <c r="V43" s="42"/>
      <c r="W43" s="42"/>
    </row>
    <row r="44" spans="10:23" s="2" customFormat="1" x14ac:dyDescent="0.25">
      <c r="N44" s="14"/>
      <c r="Q44" s="51"/>
      <c r="R44" s="42"/>
      <c r="S44" s="42"/>
      <c r="T44" s="42"/>
      <c r="U44" s="42"/>
      <c r="V44" s="42"/>
      <c r="W44" s="42"/>
    </row>
    <row r="45" spans="10:23" s="2" customFormat="1" x14ac:dyDescent="0.25">
      <c r="N45" s="14"/>
      <c r="Q45" s="51"/>
      <c r="R45" s="42"/>
      <c r="S45" s="42"/>
      <c r="T45" s="42"/>
      <c r="U45" s="42"/>
      <c r="V45" s="42"/>
      <c r="W45" s="42"/>
    </row>
    <row r="46" spans="10:23" s="2" customFormat="1" x14ac:dyDescent="0.25">
      <c r="N46" s="14"/>
      <c r="Q46" s="51"/>
      <c r="R46" s="42"/>
      <c r="S46" s="42"/>
      <c r="T46" s="42"/>
      <c r="U46" s="42"/>
      <c r="V46" s="42"/>
      <c r="W46" s="42"/>
    </row>
    <row r="47" spans="10:23" s="2" customFormat="1" x14ac:dyDescent="0.25">
      <c r="N47" s="14"/>
      <c r="Q47" s="51"/>
      <c r="R47" s="42"/>
      <c r="S47" s="42"/>
      <c r="T47" s="42"/>
      <c r="U47" s="42"/>
      <c r="V47" s="42"/>
      <c r="W47" s="42"/>
    </row>
    <row r="48" spans="10:23" s="2" customFormat="1" x14ac:dyDescent="0.25">
      <c r="N48" s="14"/>
      <c r="Q48" s="51"/>
      <c r="R48" s="42"/>
      <c r="S48" s="42"/>
      <c r="T48" s="42"/>
      <c r="U48" s="42"/>
      <c r="V48" s="42"/>
      <c r="W48" s="42"/>
    </row>
    <row r="49" spans="14:23" s="2" customFormat="1" x14ac:dyDescent="0.25">
      <c r="N49" s="14"/>
      <c r="Q49" s="51"/>
      <c r="R49" s="42"/>
      <c r="S49" s="42"/>
      <c r="T49" s="42"/>
      <c r="U49" s="42"/>
      <c r="V49" s="42"/>
      <c r="W49" s="42"/>
    </row>
    <row r="50" spans="14:23" s="2" customFormat="1" x14ac:dyDescent="0.25">
      <c r="N50" s="14"/>
      <c r="Q50" s="51"/>
      <c r="R50" s="42"/>
      <c r="S50" s="42"/>
      <c r="T50" s="42"/>
      <c r="U50" s="42"/>
      <c r="V50" s="42"/>
      <c r="W50" s="42"/>
    </row>
    <row r="51" spans="14:23" s="2" customFormat="1" x14ac:dyDescent="0.25">
      <c r="N51" s="14"/>
      <c r="Q51" s="51"/>
      <c r="R51" s="42"/>
      <c r="S51" s="42"/>
      <c r="T51" s="42"/>
      <c r="U51" s="42"/>
      <c r="V51" s="42"/>
      <c r="W51" s="42"/>
    </row>
    <row r="52" spans="14:23" s="2" customFormat="1" x14ac:dyDescent="0.25">
      <c r="N52" s="14"/>
      <c r="Q52" s="51"/>
      <c r="R52" s="42"/>
      <c r="S52" s="42"/>
      <c r="T52" s="42"/>
      <c r="U52" s="42"/>
      <c r="V52" s="42"/>
      <c r="W52" s="42"/>
    </row>
    <row r="53" spans="14:23" s="2" customFormat="1" x14ac:dyDescent="0.25">
      <c r="N53" s="14"/>
      <c r="Q53" s="51"/>
      <c r="R53" s="42"/>
      <c r="S53" s="42"/>
      <c r="T53" s="42"/>
      <c r="U53" s="42"/>
      <c r="V53" s="42"/>
      <c r="W53" s="42"/>
    </row>
    <row r="54" spans="14:23" s="2" customFormat="1" x14ac:dyDescent="0.25">
      <c r="N54" s="14"/>
      <c r="Q54" s="51"/>
      <c r="R54" s="42"/>
      <c r="S54" s="42"/>
      <c r="T54" s="42"/>
      <c r="U54" s="42"/>
      <c r="V54" s="42"/>
      <c r="W54" s="42"/>
    </row>
    <row r="55" spans="14:23" s="2" customFormat="1" x14ac:dyDescent="0.25">
      <c r="N55" s="14"/>
      <c r="Q55" s="51"/>
      <c r="R55" s="42"/>
      <c r="S55" s="42"/>
      <c r="T55" s="42"/>
      <c r="U55" s="42"/>
      <c r="V55" s="42"/>
      <c r="W55" s="42"/>
    </row>
    <row r="56" spans="14:23" s="2" customFormat="1" x14ac:dyDescent="0.25">
      <c r="N56" s="14"/>
      <c r="Q56" s="51"/>
      <c r="R56" s="42"/>
      <c r="S56" s="42"/>
      <c r="T56" s="42"/>
      <c r="U56" s="42"/>
      <c r="V56" s="42"/>
      <c r="W56" s="42"/>
    </row>
    <row r="57" spans="14:23" s="2" customFormat="1" x14ac:dyDescent="0.25">
      <c r="N57" s="14"/>
      <c r="Q57" s="51"/>
      <c r="R57" s="42"/>
      <c r="S57" s="42"/>
      <c r="T57" s="42"/>
      <c r="U57" s="42"/>
      <c r="V57" s="42"/>
      <c r="W57" s="42"/>
    </row>
  </sheetData>
  <sheetProtection password="E5E4" sheet="1" objects="1" scenarios="1"/>
  <mergeCells count="13">
    <mergeCell ref="H2:I2"/>
    <mergeCell ref="N2:O2"/>
    <mergeCell ref="J3:K3"/>
    <mergeCell ref="L3:M3"/>
    <mergeCell ref="N3:O3"/>
    <mergeCell ref="J2:K2"/>
    <mergeCell ref="L2:M2"/>
    <mergeCell ref="B14:G14"/>
    <mergeCell ref="B15:G15"/>
    <mergeCell ref="B16:G16"/>
    <mergeCell ref="H3:I3"/>
    <mergeCell ref="F3:G3"/>
    <mergeCell ref="D3:E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Leeftijdsdiagram NL</vt:lpstr>
      <vt:lpstr>Productieve groep NL</vt:lpstr>
    </vt:vector>
  </TitlesOfParts>
  <Company>Spijkers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Spijkers</dc:creator>
  <cp:lastModifiedBy>Frits Spijkers</cp:lastModifiedBy>
  <dcterms:created xsi:type="dcterms:W3CDTF">2005-02-23T09:45:38Z</dcterms:created>
  <dcterms:modified xsi:type="dcterms:W3CDTF">2019-10-30T08:46:40Z</dcterms:modified>
</cp:coreProperties>
</file>